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2" documentId="11_BB3A9EF6209B6739DB5CFC2205BA5F742368491A" xr6:coauthVersionLast="47" xr6:coauthVersionMax="47" xr10:uidLastSave="{10AD934B-6FAD-4C41-9D14-0A6CB57337D4}"/>
  <bookViews>
    <workbookView xWindow="4110" yWindow="3360" windowWidth="32040" windowHeight="12510" tabRatio="945" xr2:uid="{00000000-000D-0000-FFFF-FFFF00000000}"/>
  </bookViews>
  <sheets>
    <sheet name="AWPC PL Raw" sheetId="12" r:id="rId1"/>
    <sheet name="AWPC CL PL" sheetId="11" r:id="rId2"/>
    <sheet name="AWPC BP Raw" sheetId="9" r:id="rId3"/>
    <sheet name="AWPC BP SP" sheetId="7" r:id="rId4"/>
    <sheet name="AWPC BP soft std" sheetId="6" r:id="rId5"/>
    <sheet name="AWPC OB" sheetId="8" r:id="rId6"/>
    <sheet name="AWPC DL Raw" sheetId="4" r:id="rId7"/>
    <sheet name="AWPC SC" sheetId="3" r:id="rId8"/>
    <sheet name="WPC PL Raw" sheetId="15" r:id="rId9"/>
    <sheet name="WPC CL PL" sheetId="14" r:id="rId10"/>
    <sheet name="WPC BP Raw" sheetId="13" r:id="rId11"/>
    <sheet name="WPC DL Raw" sheetId="5" r:id="rId12"/>
    <sheet name="WPC SC" sheetId="2" r:id="rId1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5" l="1"/>
  <c r="R5" i="15"/>
  <c r="S4" i="15"/>
  <c r="R4" i="15"/>
  <c r="S3" i="15"/>
  <c r="R3" i="15"/>
  <c r="S4" i="14"/>
  <c r="R4" i="14"/>
  <c r="S3" i="14"/>
  <c r="R3" i="14"/>
  <c r="M8" i="13"/>
  <c r="L8" i="13"/>
  <c r="M7" i="13"/>
  <c r="L7" i="13"/>
  <c r="M6" i="13"/>
  <c r="L6" i="13"/>
  <c r="M5" i="13"/>
  <c r="L5" i="13"/>
  <c r="M4" i="13"/>
  <c r="L4" i="13"/>
  <c r="M3" i="13"/>
  <c r="L3" i="13"/>
  <c r="S8" i="12"/>
  <c r="R8" i="12"/>
  <c r="S7" i="12"/>
  <c r="R7" i="12"/>
  <c r="S6" i="12"/>
  <c r="R6" i="12"/>
  <c r="S5" i="12"/>
  <c r="R5" i="12"/>
  <c r="S4" i="12"/>
  <c r="R4" i="12"/>
  <c r="S3" i="12"/>
  <c r="R3" i="12"/>
  <c r="S5" i="11"/>
  <c r="R5" i="11"/>
  <c r="S4" i="11"/>
  <c r="R4" i="11"/>
  <c r="S3" i="11"/>
  <c r="R3" i="11"/>
  <c r="M29" i="9"/>
  <c r="L29" i="9"/>
  <c r="M28" i="9"/>
  <c r="L28" i="9"/>
  <c r="M27" i="9"/>
  <c r="L27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M4" i="9"/>
  <c r="L4" i="9"/>
  <c r="M3" i="9"/>
  <c r="L3" i="9"/>
  <c r="M3" i="8"/>
  <c r="L3" i="8"/>
  <c r="N9" i="6"/>
  <c r="M9" i="6"/>
  <c r="N8" i="6"/>
  <c r="M8" i="6"/>
  <c r="N7" i="6"/>
  <c r="M7" i="6"/>
  <c r="N6" i="6"/>
  <c r="M6" i="6"/>
  <c r="N5" i="6"/>
  <c r="M5" i="6"/>
  <c r="N4" i="6"/>
  <c r="M4" i="6"/>
  <c r="N3" i="6"/>
  <c r="M3" i="6"/>
  <c r="M5" i="5"/>
  <c r="L5" i="5"/>
  <c r="M4" i="5"/>
  <c r="L4" i="5"/>
  <c r="M3" i="5"/>
  <c r="L3" i="5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M3" i="4"/>
  <c r="L3" i="4"/>
  <c r="L12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4" i="3"/>
  <c r="L4" i="3"/>
  <c r="M3" i="3"/>
  <c r="L3" i="3"/>
  <c r="M4" i="2"/>
  <c r="L4" i="2"/>
  <c r="M3" i="2"/>
  <c r="L3" i="2"/>
</calcChain>
</file>

<file path=xl/sharedStrings.xml><?xml version="1.0" encoding="utf-8"?>
<sst xmlns="http://schemas.openxmlformats.org/spreadsheetml/2006/main" count="1217" uniqueCount="378">
  <si>
    <t>Очки</t>
  </si>
  <si>
    <t>Тренер</t>
  </si>
  <si>
    <t>80,80</t>
  </si>
  <si>
    <t>65,0</t>
  </si>
  <si>
    <t>72,5</t>
  </si>
  <si>
    <t>75,0</t>
  </si>
  <si>
    <t xml:space="preserve"> </t>
  </si>
  <si>
    <t>88,60</t>
  </si>
  <si>
    <t>55,0</t>
  </si>
  <si>
    <t>66,40</t>
  </si>
  <si>
    <t>50,0</t>
  </si>
  <si>
    <t>52,5</t>
  </si>
  <si>
    <t>74,00</t>
  </si>
  <si>
    <t>45,0</t>
  </si>
  <si>
    <t>74,80</t>
  </si>
  <si>
    <t>74,20</t>
  </si>
  <si>
    <t>57,5</t>
  </si>
  <si>
    <t>79,30</t>
  </si>
  <si>
    <t>35,0</t>
  </si>
  <si>
    <t>98,80</t>
  </si>
  <si>
    <t>60,0</t>
  </si>
  <si>
    <t>94,70</t>
  </si>
  <si>
    <t>40,0</t>
  </si>
  <si>
    <t>103,20</t>
  </si>
  <si>
    <t>67,5</t>
  </si>
  <si>
    <t>50,80</t>
  </si>
  <si>
    <t>70,0</t>
  </si>
  <si>
    <t>87,5</t>
  </si>
  <si>
    <t>100,0</t>
  </si>
  <si>
    <t>61,40</t>
  </si>
  <si>
    <t>110,0</t>
  </si>
  <si>
    <t>120,0</t>
  </si>
  <si>
    <t>135,0</t>
  </si>
  <si>
    <t>74,40</t>
  </si>
  <si>
    <t>192,5</t>
  </si>
  <si>
    <t>202,5</t>
  </si>
  <si>
    <t>212,5</t>
  </si>
  <si>
    <t>72,40</t>
  </si>
  <si>
    <t>190,0</t>
  </si>
  <si>
    <t>210,0</t>
  </si>
  <si>
    <t>73,40</t>
  </si>
  <si>
    <t>170,0</t>
  </si>
  <si>
    <t>180,0</t>
  </si>
  <si>
    <t>185,0</t>
  </si>
  <si>
    <t>81,60</t>
  </si>
  <si>
    <t>150,0</t>
  </si>
  <si>
    <t>160,0</t>
  </si>
  <si>
    <t>165,0</t>
  </si>
  <si>
    <t>80,40</t>
  </si>
  <si>
    <t>195,0</t>
  </si>
  <si>
    <t>94,10</t>
  </si>
  <si>
    <t>205,0</t>
  </si>
  <si>
    <t>215,0</t>
  </si>
  <si>
    <t>96,10</t>
  </si>
  <si>
    <t>220,0</t>
  </si>
  <si>
    <t>232,5</t>
  </si>
  <si>
    <t>119,10</t>
  </si>
  <si>
    <t>230,0</t>
  </si>
  <si>
    <t>97,20</t>
  </si>
  <si>
    <t>285,0</t>
  </si>
  <si>
    <t>295,0</t>
  </si>
  <si>
    <t>119,00</t>
  </si>
  <si>
    <t>260,0</t>
  </si>
  <si>
    <t>270,0</t>
  </si>
  <si>
    <t>126,40</t>
  </si>
  <si>
    <t>250,0</t>
  </si>
  <si>
    <t>255,0</t>
  </si>
  <si>
    <t>265,0</t>
  </si>
  <si>
    <t>70,10</t>
  </si>
  <si>
    <t>175,0</t>
  </si>
  <si>
    <t>200,0</t>
  </si>
  <si>
    <t>93,80</t>
  </si>
  <si>
    <t>155,0</t>
  </si>
  <si>
    <t>107,80</t>
  </si>
  <si>
    <t>108,80</t>
  </si>
  <si>
    <t>225,0</t>
  </si>
  <si>
    <t>135,30</t>
  </si>
  <si>
    <t>71,60</t>
  </si>
  <si>
    <t>145,0</t>
  </si>
  <si>
    <t>71,00</t>
  </si>
  <si>
    <t>47,5</t>
  </si>
  <si>
    <t>47,70</t>
  </si>
  <si>
    <t>32,5</t>
  </si>
  <si>
    <t>37,5</t>
  </si>
  <si>
    <t>47,10</t>
  </si>
  <si>
    <t>59,10</t>
  </si>
  <si>
    <t>61,50</t>
  </si>
  <si>
    <t>59,90</t>
  </si>
  <si>
    <t>77,5</t>
  </si>
  <si>
    <t>73,60</t>
  </si>
  <si>
    <t>107,5</t>
  </si>
  <si>
    <t>117,5</t>
  </si>
  <si>
    <t>73,20</t>
  </si>
  <si>
    <t>130,0</t>
  </si>
  <si>
    <t>137,5</t>
  </si>
  <si>
    <t>75,00</t>
  </si>
  <si>
    <t>125,0</t>
  </si>
  <si>
    <t>73,70</t>
  </si>
  <si>
    <t>105,0</t>
  </si>
  <si>
    <t>95,0</t>
  </si>
  <si>
    <t>81,50</t>
  </si>
  <si>
    <t>157,5</t>
  </si>
  <si>
    <t>82,20</t>
  </si>
  <si>
    <t>80,90</t>
  </si>
  <si>
    <t>127,5</t>
  </si>
  <si>
    <t>80,30</t>
  </si>
  <si>
    <t>102,5</t>
  </si>
  <si>
    <t>79,90</t>
  </si>
  <si>
    <t>84,70</t>
  </si>
  <si>
    <t>132,5</t>
  </si>
  <si>
    <t>97,60</t>
  </si>
  <si>
    <t>140,0</t>
  </si>
  <si>
    <t>92,50</t>
  </si>
  <si>
    <t>115,0</t>
  </si>
  <si>
    <t>107,40</t>
  </si>
  <si>
    <t>167,5</t>
  </si>
  <si>
    <t>108,40</t>
  </si>
  <si>
    <t>142,5</t>
  </si>
  <si>
    <t>147,5</t>
  </si>
  <si>
    <t>106,40</t>
  </si>
  <si>
    <t>103,30</t>
  </si>
  <si>
    <t>105,80</t>
  </si>
  <si>
    <t>108,90</t>
  </si>
  <si>
    <t>136,10</t>
  </si>
  <si>
    <t>172,5</t>
  </si>
  <si>
    <t>177,5</t>
  </si>
  <si>
    <t>182,5</t>
  </si>
  <si>
    <t>Приседание</t>
  </si>
  <si>
    <t>40,60</t>
  </si>
  <si>
    <t>80,0</t>
  </si>
  <si>
    <t>82,5</t>
  </si>
  <si>
    <t>85,0</t>
  </si>
  <si>
    <t>76,20</t>
  </si>
  <si>
    <t>117,10</t>
  </si>
  <si>
    <t>262,5</t>
  </si>
  <si>
    <t>272,5</t>
  </si>
  <si>
    <t>245,0</t>
  </si>
  <si>
    <t>47,50</t>
  </si>
  <si>
    <t>42,5</t>
  </si>
  <si>
    <t>90,0</t>
  </si>
  <si>
    <t>62,5</t>
  </si>
  <si>
    <t>77,90</t>
  </si>
  <si>
    <t>97,30</t>
  </si>
  <si>
    <t>107,30</t>
  </si>
  <si>
    <t>152,5</t>
  </si>
  <si>
    <t>65,60</t>
  </si>
  <si>
    <t>86,70</t>
  </si>
  <si>
    <t>83,60</t>
  </si>
  <si>
    <t>118,00</t>
  </si>
  <si>
    <t>87,30</t>
  </si>
  <si>
    <t>240,0</t>
  </si>
  <si>
    <t>113,80</t>
  </si>
  <si>
    <t>59,60</t>
  </si>
  <si>
    <t>82,50</t>
  </si>
  <si>
    <t>122,5</t>
  </si>
  <si>
    <t>197,5</t>
  </si>
  <si>
    <t>имя</t>
  </si>
  <si>
    <t>вес</t>
  </si>
  <si>
    <t>в/к</t>
  </si>
  <si>
    <t>город</t>
  </si>
  <si>
    <t>48</t>
  </si>
  <si>
    <t>60</t>
  </si>
  <si>
    <t>82.5</t>
  </si>
  <si>
    <t>100</t>
  </si>
  <si>
    <t>110</t>
  </si>
  <si>
    <t xml:space="preserve">Жим </t>
  </si>
  <si>
    <t>тяга</t>
  </si>
  <si>
    <t>итог</t>
  </si>
  <si>
    <t>№</t>
  </si>
  <si>
    <t>1</t>
  </si>
  <si>
    <t>age class</t>
  </si>
  <si>
    <t>T1</t>
  </si>
  <si>
    <t>O</t>
  </si>
  <si>
    <t>M1</t>
  </si>
  <si>
    <t xml:space="preserve"> Папкова Яна</t>
  </si>
  <si>
    <t xml:space="preserve"> Бунина Елена</t>
  </si>
  <si>
    <t xml:space="preserve"> Однорогова Ирина</t>
  </si>
  <si>
    <t xml:space="preserve"> Славнин Александр</t>
  </si>
  <si>
    <t xml:space="preserve"> Шульга Денис</t>
  </si>
  <si>
    <t xml:space="preserve"> Хасанов Степан</t>
  </si>
  <si>
    <t>пол</t>
  </si>
  <si>
    <t>f</t>
  </si>
  <si>
    <t>m</t>
  </si>
  <si>
    <t>44</t>
  </si>
  <si>
    <t>125</t>
  </si>
  <si>
    <t xml:space="preserve"> Ведерникова Анастасия</t>
  </si>
  <si>
    <t xml:space="preserve"> Юрасов Иван</t>
  </si>
  <si>
    <t xml:space="preserve"> Молотков Сергей</t>
  </si>
  <si>
    <t xml:space="preserve">рожд </t>
  </si>
  <si>
    <t>#</t>
  </si>
  <si>
    <t>Жим</t>
  </si>
  <si>
    <t xml:space="preserve"> тяга</t>
  </si>
  <si>
    <t xml:space="preserve">итог </t>
  </si>
  <si>
    <t>рожд</t>
  </si>
  <si>
    <t>67.5</t>
  </si>
  <si>
    <t>75</t>
  </si>
  <si>
    <t>90</t>
  </si>
  <si>
    <t>140</t>
  </si>
  <si>
    <t>2</t>
  </si>
  <si>
    <t>3</t>
  </si>
  <si>
    <t>4</t>
  </si>
  <si>
    <t>T2</t>
  </si>
  <si>
    <t>T3</t>
  </si>
  <si>
    <t>M2</t>
  </si>
  <si>
    <t>J</t>
  </si>
  <si>
    <t>M4</t>
  </si>
  <si>
    <t>M5</t>
  </si>
  <si>
    <t>M3</t>
  </si>
  <si>
    <t>0</t>
  </si>
  <si>
    <t>Румынин Дмитрий</t>
  </si>
  <si>
    <t xml:space="preserve"> Бажина Екатерина</t>
  </si>
  <si>
    <t xml:space="preserve"> Афанасьева Евгения</t>
  </si>
  <si>
    <t xml:space="preserve"> Оксузян Алина</t>
  </si>
  <si>
    <t xml:space="preserve"> Сенюшкин Константин</t>
  </si>
  <si>
    <t xml:space="preserve"> Павлов Николай</t>
  </si>
  <si>
    <t xml:space="preserve"> Голополосов Дмитрий</t>
  </si>
  <si>
    <t xml:space="preserve"> Корчак Денис</t>
  </si>
  <si>
    <t xml:space="preserve"> Моисеев Сергей</t>
  </si>
  <si>
    <t xml:space="preserve"> Андреев Александр</t>
  </si>
  <si>
    <t xml:space="preserve"> Зезин Петр</t>
  </si>
  <si>
    <t xml:space="preserve"> Сластов Никита</t>
  </si>
  <si>
    <t xml:space="preserve"> Свердлов Дмитрий</t>
  </si>
  <si>
    <t xml:space="preserve"> Моисеенков Сергей</t>
  </si>
  <si>
    <t xml:space="preserve"> Дунин Дмитрий</t>
  </si>
  <si>
    <t xml:space="preserve"> Клетченков Артем</t>
  </si>
  <si>
    <t xml:space="preserve"> Луг Алексей</t>
  </si>
  <si>
    <t xml:space="preserve"> Бычков Игорь</t>
  </si>
  <si>
    <t xml:space="preserve"> Яковенко Владимир</t>
  </si>
  <si>
    <t xml:space="preserve"> Чубаров Владимир</t>
  </si>
  <si>
    <t xml:space="preserve"> Курятников Леонид</t>
  </si>
  <si>
    <t xml:space="preserve"> Каплунович Сергей</t>
  </si>
  <si>
    <t xml:space="preserve"> Киреев Дмитрий</t>
  </si>
  <si>
    <t xml:space="preserve"> Хлюстов Виктор</t>
  </si>
  <si>
    <t xml:space="preserve"> Горланов Алексей</t>
  </si>
  <si>
    <t>Бочаров Евгений</t>
  </si>
  <si>
    <t xml:space="preserve"> Барышев Дмитрий</t>
  </si>
  <si>
    <t xml:space="preserve"> Амелин Владимир</t>
  </si>
  <si>
    <t xml:space="preserve"> Каганский Максим</t>
  </si>
  <si>
    <t xml:space="preserve"> Ярков Василий</t>
  </si>
  <si>
    <t xml:space="preserve"> Петров Алексей</t>
  </si>
  <si>
    <t>52</t>
  </si>
  <si>
    <t xml:space="preserve"> Смольянинова Надежда</t>
  </si>
  <si>
    <t xml:space="preserve"> Костомарова Татьяна</t>
  </si>
  <si>
    <t xml:space="preserve"> Дмитров Василий</t>
  </si>
  <si>
    <t xml:space="preserve"> Калачев Николай</t>
  </si>
  <si>
    <t xml:space="preserve"> Никитин Иван</t>
  </si>
  <si>
    <t xml:space="preserve"> Кулаго Александр</t>
  </si>
  <si>
    <t xml:space="preserve"> Макаренко Антон</t>
  </si>
  <si>
    <t xml:space="preserve"> Бундин Дмитрий</t>
  </si>
  <si>
    <t xml:space="preserve"> Гришин Евгений</t>
  </si>
  <si>
    <t xml:space="preserve"> Петухов Владислав</t>
  </si>
  <si>
    <t>жим</t>
  </si>
  <si>
    <t>Федоров Никита</t>
  </si>
  <si>
    <t xml:space="preserve"> Ищенко Дмитрий</t>
  </si>
  <si>
    <t xml:space="preserve"> Гуров Матвей</t>
  </si>
  <si>
    <t xml:space="preserve"> Герасимов Артур</t>
  </si>
  <si>
    <t xml:space="preserve"> Петрухин Василий</t>
  </si>
  <si>
    <t xml:space="preserve"> Умеренков Даниил</t>
  </si>
  <si>
    <t xml:space="preserve"> Плетнев Матвей</t>
  </si>
  <si>
    <t xml:space="preserve"> Финохин Алексей</t>
  </si>
  <si>
    <t xml:space="preserve"> Соболева Полина</t>
  </si>
  <si>
    <t xml:space="preserve"> Голованов Сергей</t>
  </si>
  <si>
    <t xml:space="preserve"> Ефремочкин Николай</t>
  </si>
  <si>
    <t xml:space="preserve"> лёжа</t>
  </si>
  <si>
    <t xml:space="preserve"> Артюшин Евгений</t>
  </si>
  <si>
    <t xml:space="preserve"> Полехин Никита</t>
  </si>
  <si>
    <t xml:space="preserve"> Мухортова Нина</t>
  </si>
  <si>
    <t xml:space="preserve"> Беляков Олег</t>
  </si>
  <si>
    <t xml:space="preserve"> Любименко Алексей</t>
  </si>
  <si>
    <t xml:space="preserve"> Керималиев Азамат</t>
  </si>
  <si>
    <t xml:space="preserve"> Сидоров Евгений</t>
  </si>
  <si>
    <t xml:space="preserve"> Шишов Алексей</t>
  </si>
  <si>
    <t xml:space="preserve"> Астахов Андрей</t>
  </si>
  <si>
    <t xml:space="preserve"> Цибиков Михаил</t>
  </si>
  <si>
    <t xml:space="preserve"> Белов Вячеслав</t>
  </si>
  <si>
    <t xml:space="preserve"> Агапов Дмитрий</t>
  </si>
  <si>
    <t>20.06.2007</t>
  </si>
  <si>
    <t>26.06.1982</t>
  </si>
  <si>
    <t>13.01.1988</t>
  </si>
  <si>
    <t>12.11.1984</t>
  </si>
  <si>
    <t>23.01.1978</t>
  </si>
  <si>
    <t>19.11.1987</t>
  </si>
  <si>
    <t>30.11.1996</t>
  </si>
  <si>
    <t>17.09.2006</t>
  </si>
  <si>
    <t>18.06.1990</t>
  </si>
  <si>
    <t>04.04.1983</t>
  </si>
  <si>
    <t>11.04.1976</t>
  </si>
  <si>
    <t>19.07.2004</t>
  </si>
  <si>
    <t>13.07.2008</t>
  </si>
  <si>
    <t>10.09.2006</t>
  </si>
  <si>
    <t>09.05.2000</t>
  </si>
  <si>
    <t>15.10.1993</t>
  </si>
  <si>
    <t>22.03.1983</t>
  </si>
  <si>
    <t>20.03.1983</t>
  </si>
  <si>
    <t>14.05.1963</t>
  </si>
  <si>
    <t>27.05.2000</t>
  </si>
  <si>
    <t>01.11.1989</t>
  </si>
  <si>
    <t>03.01.1985</t>
  </si>
  <si>
    <t>15.11.1984</t>
  </si>
  <si>
    <t>27.11.1987</t>
  </si>
  <si>
    <t>09.11.1988</t>
  </si>
  <si>
    <t>20.04.1990</t>
  </si>
  <si>
    <t>22.06.1972</t>
  </si>
  <si>
    <t>14.08.1993</t>
  </si>
  <si>
    <t>26.05.1981</t>
  </si>
  <si>
    <t>17.09.1973</t>
  </si>
  <si>
    <t>18.06.1970</t>
  </si>
  <si>
    <t>25.08.1969</t>
  </si>
  <si>
    <t>27.03.1959</t>
  </si>
  <si>
    <t>03.04.1964</t>
  </si>
  <si>
    <t>10.05.1974</t>
  </si>
  <si>
    <t>09.01.1997</t>
  </si>
  <si>
    <t>01.06.2000</t>
  </si>
  <si>
    <t>19.11.1980</t>
  </si>
  <si>
    <t>20.06.1970</t>
  </si>
  <si>
    <t>25.03.1975</t>
  </si>
  <si>
    <t>Когадеева Дарья</t>
  </si>
  <si>
    <t>29.06.1978</t>
  </si>
  <si>
    <t>21.10.1990</t>
  </si>
  <si>
    <t>09.09.1981</t>
  </si>
  <si>
    <t>19.11.1993</t>
  </si>
  <si>
    <t>22.02.1990</t>
  </si>
  <si>
    <t>15.02.1995</t>
  </si>
  <si>
    <t>27.11.2004</t>
  </si>
  <si>
    <t>09.12.1986</t>
  </si>
  <si>
    <t>10.03.2002</t>
  </si>
  <si>
    <t>03.05.1992</t>
  </si>
  <si>
    <t>01.10.1990</t>
  </si>
  <si>
    <t>10.12.1996</t>
  </si>
  <si>
    <t>23.12.2002</t>
  </si>
  <si>
    <t>28.10.1988</t>
  </si>
  <si>
    <t>03.10.1978</t>
  </si>
  <si>
    <t>01.03.2004</t>
  </si>
  <si>
    <t>14.12.2000</t>
  </si>
  <si>
    <t>20.02.1977</t>
  </si>
  <si>
    <t>22.07.2003</t>
  </si>
  <si>
    <t>24.05.2002</t>
  </si>
  <si>
    <t>10.02.1971</t>
  </si>
  <si>
    <t>08.09.1994</t>
  </si>
  <si>
    <t>29.01.1979</t>
  </si>
  <si>
    <t>05.06.2005</t>
  </si>
  <si>
    <t>16.09.1966</t>
  </si>
  <si>
    <t>10.05.1995</t>
  </si>
  <si>
    <t>25.02.1991</t>
  </si>
  <si>
    <t>12.09.1969</t>
  </si>
  <si>
    <t>15.07.1983</t>
  </si>
  <si>
    <t>21.03.1973</t>
  </si>
  <si>
    <t>15.11.1996</t>
  </si>
  <si>
    <t>26.10.1992</t>
  </si>
  <si>
    <t>01.02.1995</t>
  </si>
  <si>
    <t>11.04.1979</t>
  </si>
  <si>
    <t xml:space="preserve">Видное </t>
  </si>
  <si>
    <t xml:space="preserve">Москва </t>
  </si>
  <si>
    <t xml:space="preserve">Орехово-Зуево </t>
  </si>
  <si>
    <t xml:space="preserve">Нижний Новгород </t>
  </si>
  <si>
    <t xml:space="preserve">Пушкино </t>
  </si>
  <si>
    <t xml:space="preserve">Брянск </t>
  </si>
  <si>
    <t xml:space="preserve">Королёв </t>
  </si>
  <si>
    <t xml:space="preserve">Ивантеевка </t>
  </si>
  <si>
    <t xml:space="preserve">Ставрополь </t>
  </si>
  <si>
    <t xml:space="preserve">Домодедово </t>
  </si>
  <si>
    <t xml:space="preserve">Тула </t>
  </si>
  <si>
    <t xml:space="preserve">Карымское </t>
  </si>
  <si>
    <t xml:space="preserve">Красногорск </t>
  </si>
  <si>
    <t xml:space="preserve">Курск </t>
  </si>
  <si>
    <t xml:space="preserve">Новочеркасск </t>
  </si>
  <si>
    <t xml:space="preserve">Владимир </t>
  </si>
  <si>
    <t xml:space="preserve">Люберцы </t>
  </si>
  <si>
    <t xml:space="preserve">Лобня </t>
  </si>
  <si>
    <t xml:space="preserve">Мытищи </t>
  </si>
  <si>
    <t xml:space="preserve">Великий Новгород </t>
  </si>
  <si>
    <t xml:space="preserve">Балашиха </t>
  </si>
  <si>
    <t xml:space="preserve">Новосибирск </t>
  </si>
  <si>
    <t xml:space="preserve">Щёлково </t>
  </si>
  <si>
    <t xml:space="preserve">Сергиев Посад </t>
  </si>
  <si>
    <t xml:space="preserve">Черноголовка </t>
  </si>
  <si>
    <t xml:space="preserve">Можайск </t>
  </si>
  <si>
    <t xml:space="preserve">Бишкек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</si>
</sst>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trike/>
      <sz val="10"/>
      <name val="Arial Cyr"/>
      <charset val="204"/>
    </font>
    <font>
      <sz val="8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indent="1"/>
    </xf>
    <xf numFmtId="49" fontId="6" fillId="0" borderId="0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indent="1"/>
    </xf>
    <xf numFmtId="49" fontId="1" fillId="0" borderId="5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3" fillId="0" borderId="8" xfId="0" applyNumberFormat="1" applyFont="1" applyFill="1" applyBorder="1" applyAlignment="1"/>
    <xf numFmtId="49" fontId="6" fillId="0" borderId="0" xfId="0" applyNumberFormat="1" applyFont="1" applyFill="1" applyBorder="1" applyAlignment="1"/>
    <xf numFmtId="49" fontId="3" fillId="0" borderId="5" xfId="0" applyNumberFormat="1" applyFont="1" applyFill="1" applyBorder="1" applyAlignment="1"/>
    <xf numFmtId="49" fontId="7" fillId="0" borderId="5" xfId="0" applyNumberFormat="1" applyFont="1" applyFill="1" applyBorder="1" applyAlignment="1"/>
    <xf numFmtId="49" fontId="1" fillId="0" borderId="5" xfId="0" applyNumberFormat="1" applyFont="1" applyFill="1" applyBorder="1" applyAlignment="1"/>
    <xf numFmtId="49" fontId="2" fillId="0" borderId="3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horizontal="left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8"/>
  <sheetViews>
    <sheetView tabSelected="1" workbookViewId="0">
      <selection activeCell="G3" sqref="G3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8.140625" style="3" customWidth="1"/>
    <col min="5" max="5" width="4.85546875" style="3" customWidth="1"/>
    <col min="6" max="6" width="10.5703125" style="3" customWidth="1"/>
    <col min="7" max="7" width="21.7109375" style="3" bestFit="1" customWidth="1"/>
    <col min="8" max="8" width="4.140625" style="3" customWidth="1"/>
    <col min="9" max="17" width="4.7109375" style="4" customWidth="1"/>
    <col min="18" max="18" width="7.85546875" style="5" bestFit="1" customWidth="1"/>
    <col min="19" max="19" width="7.28515625" style="1" customWidth="1"/>
    <col min="20" max="20" width="8.85546875" style="3" bestFit="1" customWidth="1"/>
    <col min="21" max="16384" width="7.85546875" style="4"/>
  </cols>
  <sheetData>
    <row r="1" spans="1:20" s="2" customFormat="1" ht="12.75" customHeight="1">
      <c r="A1" s="35" t="s">
        <v>156</v>
      </c>
      <c r="B1" s="47" t="s">
        <v>180</v>
      </c>
      <c r="C1" s="37" t="s">
        <v>188</v>
      </c>
      <c r="D1" s="37" t="s">
        <v>157</v>
      </c>
      <c r="E1" s="37" t="s">
        <v>158</v>
      </c>
      <c r="F1" s="37" t="s">
        <v>170</v>
      </c>
      <c r="G1" s="39" t="s">
        <v>159</v>
      </c>
      <c r="H1" s="46" t="s">
        <v>168</v>
      </c>
      <c r="I1" s="43" t="s">
        <v>127</v>
      </c>
      <c r="J1" s="44"/>
      <c r="K1" s="45"/>
      <c r="L1" s="43" t="s">
        <v>165</v>
      </c>
      <c r="M1" s="44"/>
      <c r="N1" s="45"/>
      <c r="O1" s="43" t="s">
        <v>166</v>
      </c>
      <c r="P1" s="44"/>
      <c r="Q1" s="45"/>
      <c r="R1" s="39" t="s">
        <v>167</v>
      </c>
      <c r="S1" s="39" t="s">
        <v>0</v>
      </c>
      <c r="T1" s="41" t="s">
        <v>1</v>
      </c>
    </row>
    <row r="2" spans="1:20" s="2" customFormat="1" ht="21" customHeight="1" thickBot="1">
      <c r="A2" s="36"/>
      <c r="B2" s="48"/>
      <c r="C2" s="38"/>
      <c r="D2" s="38"/>
      <c r="E2" s="38"/>
      <c r="F2" s="38"/>
      <c r="G2" s="38"/>
      <c r="H2" s="38"/>
      <c r="I2" s="38">
        <v>1</v>
      </c>
      <c r="J2" s="38">
        <v>2</v>
      </c>
      <c r="K2" s="38">
        <v>3</v>
      </c>
      <c r="L2" s="38">
        <v>1</v>
      </c>
      <c r="M2" s="38">
        <v>2</v>
      </c>
      <c r="N2" s="38">
        <v>3</v>
      </c>
      <c r="O2" s="38">
        <v>1</v>
      </c>
      <c r="P2" s="38">
        <v>2</v>
      </c>
      <c r="Q2" s="38">
        <v>3</v>
      </c>
      <c r="R2" s="38"/>
      <c r="S2" s="38"/>
      <c r="T2" s="42"/>
    </row>
    <row r="3" spans="1:20">
      <c r="A3" s="16" t="s">
        <v>174</v>
      </c>
      <c r="B3" s="16" t="s">
        <v>181</v>
      </c>
      <c r="C3" s="16" t="s">
        <v>276</v>
      </c>
      <c r="D3" s="16" t="s">
        <v>81</v>
      </c>
      <c r="E3" s="30" t="s">
        <v>160</v>
      </c>
      <c r="F3" s="30" t="s">
        <v>171</v>
      </c>
      <c r="G3" s="30" t="s">
        <v>351</v>
      </c>
      <c r="H3" s="30" t="s">
        <v>169</v>
      </c>
      <c r="I3" s="17" t="s">
        <v>10</v>
      </c>
      <c r="J3" s="17" t="s">
        <v>11</v>
      </c>
      <c r="K3" s="17" t="s">
        <v>8</v>
      </c>
      <c r="L3" s="26" t="s">
        <v>82</v>
      </c>
      <c r="M3" s="17" t="s">
        <v>18</v>
      </c>
      <c r="N3" s="17" t="s">
        <v>83</v>
      </c>
      <c r="O3" s="17" t="s">
        <v>10</v>
      </c>
      <c r="P3" s="17" t="s">
        <v>8</v>
      </c>
      <c r="Q3" s="17" t="s">
        <v>20</v>
      </c>
      <c r="R3" s="21" t="str">
        <f>"152,5"</f>
        <v>152,5</v>
      </c>
      <c r="S3" s="22" t="str">
        <f>"180,6515"</f>
        <v>180,6515</v>
      </c>
      <c r="T3" s="16" t="s">
        <v>6</v>
      </c>
    </row>
    <row r="4" spans="1:20">
      <c r="A4" s="19" t="s">
        <v>175</v>
      </c>
      <c r="B4" s="19" t="s">
        <v>181</v>
      </c>
      <c r="C4" s="19" t="s">
        <v>277</v>
      </c>
      <c r="D4" s="19" t="s">
        <v>137</v>
      </c>
      <c r="E4" s="19" t="s">
        <v>160</v>
      </c>
      <c r="F4" s="19" t="s">
        <v>172</v>
      </c>
      <c r="G4" s="19" t="s">
        <v>352</v>
      </c>
      <c r="H4" s="19" t="s">
        <v>169</v>
      </c>
      <c r="I4" s="20" t="s">
        <v>5</v>
      </c>
      <c r="J4" s="27" t="s">
        <v>129</v>
      </c>
      <c r="K4" s="20" t="s">
        <v>129</v>
      </c>
      <c r="L4" s="20" t="s">
        <v>138</v>
      </c>
      <c r="M4" s="20" t="s">
        <v>80</v>
      </c>
      <c r="N4" s="27" t="s">
        <v>10</v>
      </c>
      <c r="O4" s="20" t="s">
        <v>139</v>
      </c>
      <c r="P4" s="27" t="s">
        <v>28</v>
      </c>
      <c r="Q4" s="20" t="s">
        <v>28</v>
      </c>
      <c r="R4" s="23" t="str">
        <f>"227,5"</f>
        <v>227,5</v>
      </c>
      <c r="S4" s="24" t="str">
        <f>"270,3610"</f>
        <v>270,3610</v>
      </c>
      <c r="T4" s="19" t="s">
        <v>6</v>
      </c>
    </row>
    <row r="5" spans="1:20">
      <c r="A5" s="6" t="s">
        <v>176</v>
      </c>
      <c r="B5" s="6" t="s">
        <v>181</v>
      </c>
      <c r="C5" s="6" t="s">
        <v>278</v>
      </c>
      <c r="D5" s="6" t="s">
        <v>87</v>
      </c>
      <c r="E5" s="6" t="s">
        <v>161</v>
      </c>
      <c r="F5" s="6" t="s">
        <v>172</v>
      </c>
      <c r="G5" s="6" t="s">
        <v>353</v>
      </c>
      <c r="H5" s="6" t="s">
        <v>169</v>
      </c>
      <c r="I5" s="7" t="s">
        <v>28</v>
      </c>
      <c r="J5" s="7" t="s">
        <v>98</v>
      </c>
      <c r="K5" s="7" t="s">
        <v>30</v>
      </c>
      <c r="L5" s="7" t="s">
        <v>10</v>
      </c>
      <c r="M5" s="7" t="s">
        <v>16</v>
      </c>
      <c r="N5" s="7" t="s">
        <v>140</v>
      </c>
      <c r="O5" s="7" t="s">
        <v>32</v>
      </c>
      <c r="P5" s="7" t="s">
        <v>111</v>
      </c>
      <c r="Q5" s="25" t="s">
        <v>78</v>
      </c>
      <c r="R5" s="14" t="str">
        <f>"312,5"</f>
        <v>312,5</v>
      </c>
      <c r="S5" s="15" t="str">
        <f>"309,0313"</f>
        <v>309,0313</v>
      </c>
      <c r="T5" s="6" t="s">
        <v>6</v>
      </c>
    </row>
    <row r="6" spans="1:20">
      <c r="A6" s="6" t="s">
        <v>177</v>
      </c>
      <c r="B6" s="6" t="s">
        <v>182</v>
      </c>
      <c r="C6" s="6" t="s">
        <v>279</v>
      </c>
      <c r="D6" s="6" t="s">
        <v>141</v>
      </c>
      <c r="E6" s="6" t="s">
        <v>162</v>
      </c>
      <c r="F6" s="6" t="s">
        <v>172</v>
      </c>
      <c r="G6" s="6" t="s">
        <v>352</v>
      </c>
      <c r="H6" s="6" t="s">
        <v>169</v>
      </c>
      <c r="I6" s="7" t="s">
        <v>72</v>
      </c>
      <c r="J6" s="7" t="s">
        <v>47</v>
      </c>
      <c r="K6" s="25" t="s">
        <v>124</v>
      </c>
      <c r="L6" s="7" t="s">
        <v>98</v>
      </c>
      <c r="M6" s="7" t="s">
        <v>30</v>
      </c>
      <c r="N6" s="7" t="s">
        <v>91</v>
      </c>
      <c r="O6" s="25" t="s">
        <v>46</v>
      </c>
      <c r="P6" s="25" t="s">
        <v>46</v>
      </c>
      <c r="Q6" s="7" t="s">
        <v>41</v>
      </c>
      <c r="R6" s="14" t="str">
        <f>"452,5"</f>
        <v>452,5</v>
      </c>
      <c r="S6" s="15" t="str">
        <f>"303,1524"</f>
        <v>303,1524</v>
      </c>
      <c r="T6" s="6" t="s">
        <v>6</v>
      </c>
    </row>
    <row r="7" spans="1:20">
      <c r="A7" s="6" t="s">
        <v>178</v>
      </c>
      <c r="B7" s="6" t="s">
        <v>182</v>
      </c>
      <c r="C7" s="6" t="s">
        <v>280</v>
      </c>
      <c r="D7" s="6" t="s">
        <v>142</v>
      </c>
      <c r="E7" s="6" t="s">
        <v>163</v>
      </c>
      <c r="F7" s="6" t="s">
        <v>173</v>
      </c>
      <c r="G7" s="6" t="s">
        <v>352</v>
      </c>
      <c r="H7" s="6" t="s">
        <v>169</v>
      </c>
      <c r="I7" s="7" t="s">
        <v>69</v>
      </c>
      <c r="J7" s="7" t="s">
        <v>43</v>
      </c>
      <c r="K7" s="7" t="s">
        <v>38</v>
      </c>
      <c r="L7" s="7" t="s">
        <v>31</v>
      </c>
      <c r="M7" s="7" t="s">
        <v>93</v>
      </c>
      <c r="N7" s="7" t="s">
        <v>32</v>
      </c>
      <c r="O7" s="7" t="s">
        <v>39</v>
      </c>
      <c r="P7" s="7" t="s">
        <v>54</v>
      </c>
      <c r="Q7" s="25" t="s">
        <v>57</v>
      </c>
      <c r="R7" s="14" t="str">
        <f>"545,0"</f>
        <v>545,0</v>
      </c>
      <c r="S7" s="15" t="str">
        <f>"334,3819"</f>
        <v>334,3819</v>
      </c>
      <c r="T7" s="6" t="s">
        <v>6</v>
      </c>
    </row>
    <row r="8" spans="1:20">
      <c r="A8" s="6" t="s">
        <v>179</v>
      </c>
      <c r="B8" s="6" t="s">
        <v>182</v>
      </c>
      <c r="C8" s="6" t="s">
        <v>281</v>
      </c>
      <c r="D8" s="6" t="s">
        <v>143</v>
      </c>
      <c r="E8" s="6" t="s">
        <v>164</v>
      </c>
      <c r="F8" s="6" t="s">
        <v>172</v>
      </c>
      <c r="G8" s="6" t="s">
        <v>354</v>
      </c>
      <c r="H8" s="6" t="s">
        <v>169</v>
      </c>
      <c r="I8" s="7" t="s">
        <v>42</v>
      </c>
      <c r="J8" s="25" t="s">
        <v>38</v>
      </c>
      <c r="K8" s="25" t="s">
        <v>38</v>
      </c>
      <c r="L8" s="7" t="s">
        <v>32</v>
      </c>
      <c r="M8" s="7" t="s">
        <v>117</v>
      </c>
      <c r="N8" s="7" t="s">
        <v>144</v>
      </c>
      <c r="O8" s="7" t="s">
        <v>51</v>
      </c>
      <c r="P8" s="7" t="s">
        <v>54</v>
      </c>
      <c r="Q8" s="7" t="s">
        <v>57</v>
      </c>
      <c r="R8" s="14" t="str">
        <f>"562,5"</f>
        <v>562,5</v>
      </c>
      <c r="S8" s="15" t="str">
        <f>"318,7406"</f>
        <v>318,7406</v>
      </c>
      <c r="T8" s="6" t="s">
        <v>6</v>
      </c>
    </row>
    <row r="18" spans="1:6" ht="18">
      <c r="A18" s="8"/>
      <c r="B18" s="8"/>
      <c r="C18" s="8"/>
    </row>
    <row r="19" spans="1:6" ht="15">
      <c r="A19" s="9"/>
      <c r="B19" s="9"/>
      <c r="C19" s="9"/>
    </row>
    <row r="20" spans="1:6" ht="14.25">
      <c r="A20" s="10"/>
      <c r="B20" s="10"/>
      <c r="C20" s="11"/>
    </row>
    <row r="21" spans="1:6" ht="15">
      <c r="A21" s="12"/>
      <c r="B21" s="12"/>
      <c r="C21" s="12"/>
      <c r="D21" s="12"/>
      <c r="E21" s="2"/>
      <c r="F21" s="2"/>
    </row>
    <row r="22" spans="1:6">
      <c r="A22" s="13"/>
      <c r="B22" s="13"/>
    </row>
    <row r="24" spans="1:6" ht="14.25">
      <c r="A24" s="10"/>
      <c r="B24" s="10"/>
      <c r="C24" s="11"/>
    </row>
    <row r="25" spans="1:6" ht="15">
      <c r="A25" s="12"/>
      <c r="B25" s="12"/>
      <c r="C25" s="12"/>
      <c r="D25" s="12"/>
      <c r="E25" s="2"/>
      <c r="F25" s="2"/>
    </row>
    <row r="26" spans="1:6">
      <c r="A26" s="13"/>
      <c r="B26" s="13"/>
    </row>
    <row r="27" spans="1:6">
      <c r="A27" s="13"/>
      <c r="B27" s="13"/>
    </row>
    <row r="30" spans="1:6" ht="15">
      <c r="A30" s="9"/>
      <c r="B30" s="9"/>
      <c r="C30" s="9"/>
    </row>
    <row r="31" spans="1:6" ht="14.25">
      <c r="A31" s="10"/>
      <c r="B31" s="10"/>
      <c r="C31" s="11"/>
    </row>
    <row r="32" spans="1:6" ht="15">
      <c r="A32" s="12"/>
      <c r="B32" s="12"/>
      <c r="C32" s="12"/>
      <c r="D32" s="12"/>
      <c r="E32" s="2"/>
      <c r="F32" s="2"/>
    </row>
    <row r="33" spans="1:6">
      <c r="A33" s="13"/>
      <c r="B33" s="13"/>
    </row>
    <row r="34" spans="1:6">
      <c r="A34" s="13"/>
      <c r="B34" s="13"/>
    </row>
    <row r="36" spans="1:6" ht="14.25">
      <c r="A36" s="10"/>
      <c r="B36" s="10"/>
      <c r="C36" s="11"/>
    </row>
    <row r="37" spans="1:6" ht="15">
      <c r="A37" s="12"/>
      <c r="B37" s="12"/>
      <c r="C37" s="12"/>
      <c r="D37" s="12"/>
      <c r="E37" s="2"/>
      <c r="F37" s="2"/>
    </row>
    <row r="38" spans="1:6">
      <c r="A38" s="13"/>
      <c r="B38" s="13"/>
    </row>
  </sheetData>
  <mergeCells count="3">
    <mergeCell ref="I1:K1"/>
    <mergeCell ref="L1:N1"/>
    <mergeCell ref="O1:Q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2"/>
  <sheetViews>
    <sheetView workbookViewId="0">
      <selection activeCell="G3" sqref="G3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7.7109375" style="3" customWidth="1"/>
    <col min="5" max="5" width="5.5703125" style="3" customWidth="1"/>
    <col min="6" max="6" width="11.28515625" style="3" customWidth="1"/>
    <col min="7" max="7" width="12.7109375" style="3" customWidth="1"/>
    <col min="8" max="8" width="5" style="3" customWidth="1"/>
    <col min="9" max="17" width="4.7109375" style="4" customWidth="1"/>
    <col min="18" max="18" width="6.5703125" style="5" customWidth="1"/>
    <col min="19" max="19" width="7.28515625" style="1" customWidth="1"/>
    <col min="20" max="20" width="7.140625" style="3" customWidth="1"/>
    <col min="21" max="16384" width="7.85546875" style="4"/>
  </cols>
  <sheetData>
    <row r="1" spans="1:20" s="2" customFormat="1" ht="12.75" customHeight="1">
      <c r="A1" s="49" t="s">
        <v>156</v>
      </c>
      <c r="B1" s="49" t="s">
        <v>180</v>
      </c>
      <c r="C1" s="50" t="s">
        <v>188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189</v>
      </c>
      <c r="I1" s="51" t="s">
        <v>127</v>
      </c>
      <c r="J1" s="51"/>
      <c r="K1" s="51"/>
      <c r="L1" s="51" t="s">
        <v>263</v>
      </c>
      <c r="M1" s="51"/>
      <c r="N1" s="51"/>
      <c r="O1" s="51" t="s">
        <v>191</v>
      </c>
      <c r="P1" s="51"/>
      <c r="Q1" s="51"/>
      <c r="R1" s="49" t="s">
        <v>167</v>
      </c>
      <c r="S1" s="49" t="s">
        <v>0</v>
      </c>
      <c r="T1" s="49" t="s">
        <v>1</v>
      </c>
    </row>
    <row r="2" spans="1:20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>
        <v>1</v>
      </c>
      <c r="M2" s="49">
        <v>2</v>
      </c>
      <c r="N2" s="49">
        <v>3</v>
      </c>
      <c r="O2" s="49">
        <v>1</v>
      </c>
      <c r="P2" s="49">
        <v>2</v>
      </c>
      <c r="Q2" s="49">
        <v>3</v>
      </c>
      <c r="R2" s="49"/>
      <c r="S2" s="49"/>
      <c r="T2" s="49"/>
    </row>
    <row r="3" spans="1:20">
      <c r="A3" s="6" t="s">
        <v>264</v>
      </c>
      <c r="B3" s="6" t="s">
        <v>182</v>
      </c>
      <c r="C3" s="6" t="s">
        <v>339</v>
      </c>
      <c r="D3" s="6" t="s">
        <v>149</v>
      </c>
      <c r="E3" s="32" t="s">
        <v>196</v>
      </c>
      <c r="F3" s="32" t="s">
        <v>173</v>
      </c>
      <c r="G3" s="32" t="s">
        <v>352</v>
      </c>
      <c r="H3" s="32" t="s">
        <v>169</v>
      </c>
      <c r="I3" s="7" t="s">
        <v>136</v>
      </c>
      <c r="J3" s="7" t="s">
        <v>62</v>
      </c>
      <c r="K3" s="25" t="s">
        <v>63</v>
      </c>
      <c r="L3" s="7" t="s">
        <v>111</v>
      </c>
      <c r="M3" s="7" t="s">
        <v>45</v>
      </c>
      <c r="N3" s="7" t="s">
        <v>101</v>
      </c>
      <c r="O3" s="7" t="s">
        <v>150</v>
      </c>
      <c r="P3" s="7" t="s">
        <v>66</v>
      </c>
      <c r="Q3" s="7" t="s">
        <v>67</v>
      </c>
      <c r="R3" s="14" t="str">
        <f>"682,5"</f>
        <v>682,5</v>
      </c>
      <c r="S3" s="15" t="str">
        <f>"438,0972"</f>
        <v>438,0972</v>
      </c>
      <c r="T3" s="6" t="s">
        <v>6</v>
      </c>
    </row>
    <row r="4" spans="1:20">
      <c r="A4" s="32" t="s">
        <v>265</v>
      </c>
      <c r="B4" s="32" t="s">
        <v>182</v>
      </c>
      <c r="C4" s="32" t="s">
        <v>340</v>
      </c>
      <c r="D4" s="32" t="s">
        <v>151</v>
      </c>
      <c r="E4" s="32" t="s">
        <v>184</v>
      </c>
      <c r="F4" s="32" t="s">
        <v>201</v>
      </c>
      <c r="G4" s="32" t="s">
        <v>356</v>
      </c>
      <c r="H4" s="32" t="s">
        <v>169</v>
      </c>
      <c r="I4" s="33" t="s">
        <v>49</v>
      </c>
      <c r="J4" s="32" t="s">
        <v>49</v>
      </c>
      <c r="K4" s="33" t="s">
        <v>75</v>
      </c>
      <c r="L4" s="33" t="s">
        <v>78</v>
      </c>
      <c r="M4" s="32" t="s">
        <v>78</v>
      </c>
      <c r="N4" s="33" t="s">
        <v>72</v>
      </c>
      <c r="O4" s="32" t="s">
        <v>70</v>
      </c>
      <c r="P4" s="32" t="s">
        <v>54</v>
      </c>
      <c r="Q4" s="32" t="s">
        <v>150</v>
      </c>
      <c r="R4" s="14" t="str">
        <f>"580,0"</f>
        <v>580,0</v>
      </c>
      <c r="S4" s="15" t="str">
        <f>"323,4080"</f>
        <v>323,4080</v>
      </c>
      <c r="T4" s="6" t="s">
        <v>6</v>
      </c>
    </row>
    <row r="7" spans="1:20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10" spans="1:20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3" spans="1:20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20" ht="18">
      <c r="A14" s="8"/>
      <c r="B14" s="8"/>
      <c r="C14" s="8"/>
    </row>
    <row r="15" spans="1:20" ht="15">
      <c r="A15" s="9"/>
      <c r="B15" s="9"/>
      <c r="C15" s="9"/>
    </row>
    <row r="16" spans="1:20" ht="14.25">
      <c r="A16" s="10"/>
      <c r="B16" s="10"/>
      <c r="C16" s="11"/>
    </row>
    <row r="17" spans="1:6" ht="15">
      <c r="A17" s="12"/>
      <c r="B17" s="12"/>
      <c r="C17" s="12"/>
      <c r="D17" s="12"/>
      <c r="E17" s="2"/>
      <c r="F17" s="2"/>
    </row>
    <row r="18" spans="1:6">
      <c r="A18" s="13"/>
      <c r="B18" s="13"/>
    </row>
    <row r="20" spans="1:6" ht="14.25">
      <c r="A20" s="10"/>
      <c r="B20" s="10"/>
      <c r="C20" s="11"/>
    </row>
    <row r="21" spans="1:6" ht="15">
      <c r="A21" s="12"/>
      <c r="B21" s="12"/>
      <c r="C21" s="12"/>
      <c r="D21" s="12"/>
      <c r="E21" s="2"/>
      <c r="F21" s="2"/>
    </row>
    <row r="22" spans="1:6">
      <c r="A22" s="13"/>
      <c r="B22" s="13"/>
    </row>
  </sheetData>
  <mergeCells count="3">
    <mergeCell ref="I1:K1"/>
    <mergeCell ref="L1:N1"/>
    <mergeCell ref="O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5"/>
  <sheetViews>
    <sheetView workbookViewId="0">
      <selection activeCell="G11" sqref="G11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6.42578125" style="3" customWidth="1"/>
    <col min="5" max="5" width="6.140625" style="3" customWidth="1"/>
    <col min="6" max="6" width="10.28515625" style="3" customWidth="1"/>
    <col min="7" max="7" width="12.5703125" style="3" customWidth="1"/>
    <col min="8" max="8" width="4.7109375" style="3" customWidth="1"/>
    <col min="9" max="11" width="5.5703125" style="4" bestFit="1" customWidth="1"/>
    <col min="12" max="12" width="6.5703125" style="5" customWidth="1"/>
    <col min="13" max="13" width="7.28515625" style="1" customWidth="1"/>
    <col min="14" max="14" width="7.140625" style="3" customWidth="1"/>
    <col min="15" max="16384" width="7.85546875" style="4"/>
  </cols>
  <sheetData>
    <row r="1" spans="1:22" s="2" customFormat="1" ht="12.75" customHeight="1">
      <c r="A1" s="49" t="s">
        <v>156</v>
      </c>
      <c r="B1" s="49" t="s">
        <v>180</v>
      </c>
      <c r="C1" s="50" t="s">
        <v>193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168</v>
      </c>
      <c r="I1" s="51" t="s">
        <v>251</v>
      </c>
      <c r="J1" s="51"/>
      <c r="K1" s="51"/>
      <c r="L1" s="49" t="s">
        <v>192</v>
      </c>
      <c r="M1" s="49" t="s">
        <v>0</v>
      </c>
      <c r="N1" s="49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/>
      <c r="M2" s="49"/>
      <c r="N2" s="49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266</v>
      </c>
      <c r="B3" s="6" t="s">
        <v>181</v>
      </c>
      <c r="C3" s="6" t="s">
        <v>341</v>
      </c>
      <c r="D3" s="6" t="s">
        <v>145</v>
      </c>
      <c r="E3" s="32" t="s">
        <v>194</v>
      </c>
      <c r="F3" s="32" t="s">
        <v>172</v>
      </c>
      <c r="G3" s="32" t="s">
        <v>359</v>
      </c>
      <c r="H3" s="32" t="s">
        <v>169</v>
      </c>
      <c r="I3" s="7" t="s">
        <v>26</v>
      </c>
      <c r="J3" s="7" t="s">
        <v>5</v>
      </c>
      <c r="K3" s="7" t="s">
        <v>129</v>
      </c>
      <c r="L3" s="14" t="str">
        <f>"80,0"</f>
        <v>80,0</v>
      </c>
      <c r="M3" s="15" t="str">
        <f>"73,5960"</f>
        <v>73,5960</v>
      </c>
      <c r="N3" s="6" t="s">
        <v>6</v>
      </c>
    </row>
    <row r="4" spans="1:22">
      <c r="A4" s="32" t="s">
        <v>267</v>
      </c>
      <c r="B4" s="32" t="s">
        <v>182</v>
      </c>
      <c r="C4" s="32" t="s">
        <v>342</v>
      </c>
      <c r="D4" s="32" t="s">
        <v>14</v>
      </c>
      <c r="E4" s="32" t="s">
        <v>195</v>
      </c>
      <c r="F4" s="32" t="s">
        <v>172</v>
      </c>
      <c r="G4" s="32" t="s">
        <v>352</v>
      </c>
      <c r="H4" s="32" t="s">
        <v>169</v>
      </c>
      <c r="I4" s="32" t="s">
        <v>113</v>
      </c>
      <c r="J4" s="32" t="s">
        <v>31</v>
      </c>
      <c r="K4" s="33" t="s">
        <v>208</v>
      </c>
      <c r="L4" s="34" t="str">
        <f>"120,0"</f>
        <v>120,0</v>
      </c>
      <c r="M4" s="34" t="str">
        <f>"82,7880"</f>
        <v>82,7880</v>
      </c>
      <c r="N4" s="32" t="s">
        <v>6</v>
      </c>
      <c r="O4" s="28"/>
      <c r="P4" s="28"/>
      <c r="Q4" s="28"/>
      <c r="R4" s="28"/>
      <c r="S4" s="28"/>
    </row>
    <row r="5" spans="1:22">
      <c r="A5" s="32" t="s">
        <v>268</v>
      </c>
      <c r="B5" s="32" t="s">
        <v>182</v>
      </c>
      <c r="C5" s="32" t="s">
        <v>343</v>
      </c>
      <c r="D5" s="32" t="s">
        <v>146</v>
      </c>
      <c r="E5" s="32" t="s">
        <v>196</v>
      </c>
      <c r="F5" s="32" t="s">
        <v>172</v>
      </c>
      <c r="G5" s="32" t="s">
        <v>360</v>
      </c>
      <c r="H5" s="32" t="s">
        <v>169</v>
      </c>
      <c r="I5" s="32" t="s">
        <v>111</v>
      </c>
      <c r="J5" s="32" t="s">
        <v>45</v>
      </c>
      <c r="K5" s="32" t="s">
        <v>46</v>
      </c>
      <c r="L5" s="34" t="str">
        <f>"160,0"</f>
        <v>160,0</v>
      </c>
      <c r="M5" s="34" t="str">
        <f>"100,0160"</f>
        <v>100,0160</v>
      </c>
      <c r="N5" s="32" t="s">
        <v>6</v>
      </c>
      <c r="O5" s="28"/>
      <c r="P5" s="28"/>
      <c r="Q5" s="28"/>
      <c r="R5" s="28"/>
      <c r="S5" s="28"/>
    </row>
    <row r="6" spans="1:22">
      <c r="A6" s="6" t="s">
        <v>269</v>
      </c>
      <c r="B6" s="6" t="s">
        <v>182</v>
      </c>
      <c r="C6" s="6" t="s">
        <v>344</v>
      </c>
      <c r="D6" s="6" t="s">
        <v>147</v>
      </c>
      <c r="E6" s="6" t="s">
        <v>196</v>
      </c>
      <c r="F6" s="6" t="s">
        <v>207</v>
      </c>
      <c r="G6" s="6" t="s">
        <v>377</v>
      </c>
      <c r="H6" s="6" t="s">
        <v>169</v>
      </c>
      <c r="I6" s="7" t="s">
        <v>139</v>
      </c>
      <c r="J6" s="7" t="s">
        <v>28</v>
      </c>
      <c r="K6" s="25" t="s">
        <v>98</v>
      </c>
      <c r="L6" s="14" t="str">
        <f>"100,0"</f>
        <v>100,0</v>
      </c>
      <c r="M6" s="15" t="str">
        <f>"74,4668"</f>
        <v>74,4668</v>
      </c>
      <c r="N6" s="6" t="s">
        <v>6</v>
      </c>
    </row>
    <row r="7" spans="1:22">
      <c r="A7" s="6" t="s">
        <v>270</v>
      </c>
      <c r="B7" s="6" t="s">
        <v>182</v>
      </c>
      <c r="C7" s="6" t="s">
        <v>345</v>
      </c>
      <c r="D7" s="6" t="s">
        <v>19</v>
      </c>
      <c r="E7" s="6" t="s">
        <v>163</v>
      </c>
      <c r="F7" s="6" t="s">
        <v>172</v>
      </c>
      <c r="G7" s="6" t="s">
        <v>352</v>
      </c>
      <c r="H7" s="6" t="s">
        <v>169</v>
      </c>
      <c r="I7" s="7" t="s">
        <v>46</v>
      </c>
      <c r="J7" s="25" t="s">
        <v>41</v>
      </c>
      <c r="K7" s="7" t="s">
        <v>41</v>
      </c>
      <c r="L7" s="14" t="str">
        <f>"170,0"</f>
        <v>170,0</v>
      </c>
      <c r="M7" s="15" t="str">
        <f>"99,3310"</f>
        <v>99,3310</v>
      </c>
      <c r="N7" s="6" t="s">
        <v>6</v>
      </c>
    </row>
    <row r="8" spans="1:22">
      <c r="A8" s="6" t="s">
        <v>271</v>
      </c>
      <c r="B8" s="6" t="s">
        <v>182</v>
      </c>
      <c r="C8" s="6" t="s">
        <v>346</v>
      </c>
      <c r="D8" s="6" t="s">
        <v>148</v>
      </c>
      <c r="E8" s="6" t="s">
        <v>184</v>
      </c>
      <c r="F8" s="6" t="s">
        <v>203</v>
      </c>
      <c r="G8" s="6" t="s">
        <v>361</v>
      </c>
      <c r="H8" s="6" t="s">
        <v>169</v>
      </c>
      <c r="I8" s="7" t="s">
        <v>45</v>
      </c>
      <c r="J8" s="7" t="s">
        <v>46</v>
      </c>
      <c r="K8" s="7" t="s">
        <v>41</v>
      </c>
      <c r="L8" s="14" t="str">
        <f>"170,0"</f>
        <v>170,0</v>
      </c>
      <c r="M8" s="15" t="str">
        <f>"103,1290"</f>
        <v>103,1290</v>
      </c>
      <c r="N8" s="6" t="s">
        <v>6</v>
      </c>
    </row>
    <row r="18" spans="1:6" ht="18">
      <c r="A18" s="8"/>
      <c r="B18" s="8"/>
      <c r="C18" s="8"/>
    </row>
    <row r="19" spans="1:6" ht="15">
      <c r="A19" s="9"/>
      <c r="B19" s="9"/>
      <c r="C19" s="9"/>
    </row>
    <row r="20" spans="1:6" ht="14.25">
      <c r="A20" s="10"/>
      <c r="B20" s="10"/>
      <c r="C20" s="11"/>
    </row>
    <row r="21" spans="1:6" ht="15">
      <c r="A21" s="12"/>
      <c r="B21" s="12"/>
      <c r="C21" s="12"/>
      <c r="D21" s="12"/>
      <c r="E21" s="2"/>
      <c r="F21" s="2"/>
    </row>
    <row r="22" spans="1:6">
      <c r="A22" s="13"/>
      <c r="B22" s="13"/>
    </row>
    <row r="25" spans="1:6" ht="15">
      <c r="A25" s="9"/>
      <c r="B25" s="9"/>
      <c r="C25" s="9"/>
    </row>
    <row r="26" spans="1:6" ht="14.25">
      <c r="A26" s="10"/>
      <c r="B26" s="10"/>
      <c r="C26" s="11"/>
    </row>
    <row r="27" spans="1:6" ht="15">
      <c r="A27" s="12"/>
      <c r="B27" s="12"/>
      <c r="C27" s="12"/>
      <c r="D27" s="12"/>
      <c r="E27" s="2"/>
      <c r="F27" s="2"/>
    </row>
    <row r="28" spans="1:6">
      <c r="A28" s="13"/>
      <c r="B28" s="13"/>
    </row>
    <row r="29" spans="1:6">
      <c r="A29" s="13"/>
      <c r="B29" s="13"/>
    </row>
    <row r="30" spans="1:6">
      <c r="A30" s="13"/>
      <c r="B30" s="13"/>
    </row>
    <row r="32" spans="1:6" ht="14.25">
      <c r="A32" s="10"/>
      <c r="B32" s="10"/>
      <c r="C32" s="11"/>
    </row>
    <row r="33" spans="1:6" ht="15">
      <c r="A33" s="12"/>
      <c r="B33" s="12"/>
      <c r="C33" s="12"/>
      <c r="D33" s="12"/>
      <c r="E33" s="2"/>
      <c r="F33" s="2"/>
    </row>
    <row r="34" spans="1:6">
      <c r="A34" s="13"/>
      <c r="B34" s="13"/>
    </row>
    <row r="35" spans="1:6">
      <c r="A35" s="13"/>
      <c r="B35" s="13"/>
    </row>
  </sheetData>
  <mergeCells count="1">
    <mergeCell ref="I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1"/>
  <sheetViews>
    <sheetView workbookViewId="0">
      <selection activeCell="A3" sqref="A3"/>
    </sheetView>
  </sheetViews>
  <sheetFormatPr defaultColWidth="7.85546875" defaultRowHeight="12.75"/>
  <cols>
    <col min="1" max="1" width="17.7109375" style="3" customWidth="1"/>
    <col min="2" max="2" width="6.28515625" style="3" customWidth="1"/>
    <col min="3" max="3" width="10.140625" style="3" bestFit="1" customWidth="1"/>
    <col min="4" max="4" width="7.28515625" style="3" customWidth="1"/>
    <col min="5" max="5" width="5.28515625" style="3" customWidth="1"/>
    <col min="6" max="6" width="10.42578125" style="3" bestFit="1" customWidth="1"/>
    <col min="7" max="7" width="11.85546875" style="3" customWidth="1"/>
    <col min="8" max="8" width="3.42578125" style="3" customWidth="1"/>
    <col min="9" max="11" width="4.7109375" style="4" customWidth="1"/>
    <col min="12" max="12" width="6.5703125" style="5" customWidth="1"/>
    <col min="13" max="13" width="7.28515625" style="1" customWidth="1"/>
    <col min="14" max="14" width="7.140625" style="3" customWidth="1"/>
    <col min="15" max="16384" width="7.85546875" style="4"/>
  </cols>
  <sheetData>
    <row r="1" spans="1:22" s="2" customFormat="1" ht="12.75" customHeight="1">
      <c r="A1" s="35" t="s">
        <v>156</v>
      </c>
      <c r="B1" s="47" t="s">
        <v>180</v>
      </c>
      <c r="C1" s="37" t="s">
        <v>193</v>
      </c>
      <c r="D1" s="37" t="s">
        <v>157</v>
      </c>
      <c r="E1" s="37" t="s">
        <v>158</v>
      </c>
      <c r="F1" s="37" t="s">
        <v>170</v>
      </c>
      <c r="G1" s="39" t="s">
        <v>159</v>
      </c>
      <c r="H1" s="39" t="s">
        <v>189</v>
      </c>
      <c r="I1" s="43" t="s">
        <v>191</v>
      </c>
      <c r="J1" s="44"/>
      <c r="K1" s="45"/>
      <c r="L1" s="39" t="s">
        <v>192</v>
      </c>
      <c r="M1" s="39" t="s">
        <v>0</v>
      </c>
      <c r="N1" s="41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 thickBot="1">
      <c r="A2" s="36"/>
      <c r="B2" s="48"/>
      <c r="C2" s="38"/>
      <c r="D2" s="38"/>
      <c r="E2" s="38"/>
      <c r="F2" s="38"/>
      <c r="G2" s="38"/>
      <c r="H2" s="38"/>
      <c r="I2" s="38">
        <v>1</v>
      </c>
      <c r="J2" s="38">
        <v>2</v>
      </c>
      <c r="K2" s="38">
        <v>3</v>
      </c>
      <c r="L2" s="38"/>
      <c r="M2" s="38"/>
      <c r="N2" s="42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272</v>
      </c>
      <c r="B3" s="6" t="s">
        <v>182</v>
      </c>
      <c r="C3" s="6" t="s">
        <v>347</v>
      </c>
      <c r="D3" s="6" t="s">
        <v>58</v>
      </c>
      <c r="E3" s="32" t="s">
        <v>163</v>
      </c>
      <c r="F3" s="32" t="s">
        <v>172</v>
      </c>
      <c r="G3" s="32" t="s">
        <v>352</v>
      </c>
      <c r="H3" s="32" t="s">
        <v>169</v>
      </c>
      <c r="I3" s="7" t="s">
        <v>59</v>
      </c>
      <c r="J3" s="25" t="s">
        <v>60</v>
      </c>
      <c r="K3" s="7" t="s">
        <v>60</v>
      </c>
      <c r="L3" s="14" t="str">
        <f>"295,0"</f>
        <v>295,0</v>
      </c>
      <c r="M3" s="15" t="str">
        <f>"173,6222"</f>
        <v>173,6222</v>
      </c>
      <c r="N3" s="6" t="s">
        <v>6</v>
      </c>
    </row>
    <row r="4" spans="1:22">
      <c r="A4" s="32" t="s">
        <v>273</v>
      </c>
      <c r="B4" s="32" t="s">
        <v>182</v>
      </c>
      <c r="C4" s="32" t="s">
        <v>348</v>
      </c>
      <c r="D4" s="32" t="s">
        <v>61</v>
      </c>
      <c r="E4" s="32" t="s">
        <v>184</v>
      </c>
      <c r="F4" s="32" t="s">
        <v>172</v>
      </c>
      <c r="G4" s="32" t="s">
        <v>357</v>
      </c>
      <c r="H4" s="32" t="s">
        <v>169</v>
      </c>
      <c r="I4" s="33" t="s">
        <v>62</v>
      </c>
      <c r="J4" s="32" t="s">
        <v>63</v>
      </c>
      <c r="K4" s="33" t="s">
        <v>60</v>
      </c>
      <c r="L4" s="34" t="str">
        <f>"270,0"</f>
        <v>270,0</v>
      </c>
      <c r="M4" s="34" t="str">
        <f>"149,0400"</f>
        <v>149,0400</v>
      </c>
      <c r="N4" s="32" t="s">
        <v>6</v>
      </c>
      <c r="O4" s="28"/>
      <c r="P4" s="28"/>
      <c r="Q4" s="28"/>
      <c r="R4" s="28"/>
      <c r="S4" s="28"/>
    </row>
    <row r="5" spans="1:22">
      <c r="A5" s="32" t="s">
        <v>274</v>
      </c>
      <c r="B5" s="32" t="s">
        <v>182</v>
      </c>
      <c r="C5" s="32" t="s">
        <v>349</v>
      </c>
      <c r="D5" s="32" t="s">
        <v>64</v>
      </c>
      <c r="E5" s="32" t="s">
        <v>197</v>
      </c>
      <c r="F5" s="32" t="s">
        <v>172</v>
      </c>
      <c r="G5" s="32" t="s">
        <v>358</v>
      </c>
      <c r="H5" s="32" t="s">
        <v>169</v>
      </c>
      <c r="I5" s="33" t="s">
        <v>65</v>
      </c>
      <c r="J5" s="32" t="s">
        <v>66</v>
      </c>
      <c r="K5" s="32" t="s">
        <v>67</v>
      </c>
      <c r="L5" s="34" t="str">
        <f>"265,0"</f>
        <v>265,0</v>
      </c>
      <c r="M5" s="34" t="str">
        <f>"144,1547"</f>
        <v>144,1547</v>
      </c>
      <c r="N5" s="32" t="s">
        <v>6</v>
      </c>
      <c r="O5" s="28"/>
      <c r="P5" s="28"/>
      <c r="Q5" s="28"/>
      <c r="R5" s="28"/>
      <c r="S5" s="28"/>
    </row>
    <row r="8" spans="1:2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9"/>
      <c r="M8" s="29"/>
      <c r="N8" s="28"/>
      <c r="O8" s="28"/>
      <c r="P8" s="28"/>
      <c r="Q8" s="28"/>
      <c r="R8" s="28"/>
      <c r="S8" s="28"/>
    </row>
    <row r="11" spans="1:2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  <c r="M11" s="29"/>
      <c r="N11" s="28"/>
      <c r="O11" s="28"/>
      <c r="P11" s="28"/>
      <c r="Q11" s="28"/>
      <c r="R11" s="28"/>
      <c r="S11" s="28"/>
    </row>
    <row r="15" spans="1:22" ht="18">
      <c r="A15" s="8"/>
      <c r="B15" s="8"/>
      <c r="C15" s="8"/>
    </row>
    <row r="16" spans="1:22" ht="15">
      <c r="A16" s="9"/>
      <c r="B16" s="9"/>
      <c r="C16" s="9"/>
    </row>
    <row r="17" spans="1:6" ht="14.25">
      <c r="A17" s="10"/>
      <c r="B17" s="10"/>
      <c r="C17" s="11"/>
    </row>
    <row r="18" spans="1:6" ht="15">
      <c r="A18" s="12"/>
      <c r="B18" s="12"/>
      <c r="C18" s="12"/>
      <c r="D18" s="12"/>
      <c r="E18" s="2"/>
      <c r="F18" s="2"/>
    </row>
    <row r="19" spans="1:6">
      <c r="A19" s="13"/>
      <c r="B19" s="13"/>
    </row>
    <row r="20" spans="1:6">
      <c r="A20" s="13"/>
      <c r="B20" s="13"/>
    </row>
    <row r="21" spans="1:6">
      <c r="A21" s="13"/>
      <c r="B21" s="13"/>
    </row>
  </sheetData>
  <mergeCells count="1">
    <mergeCell ref="I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workbookViewId="0">
      <selection activeCell="G3" sqref="G3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7.140625" style="3" customWidth="1"/>
    <col min="5" max="5" width="4.7109375" style="3" customWidth="1"/>
    <col min="6" max="6" width="10.42578125" style="3" bestFit="1" customWidth="1"/>
    <col min="7" max="7" width="12.7109375" style="3" customWidth="1"/>
    <col min="8" max="8" width="5" style="3" customWidth="1"/>
    <col min="9" max="11" width="3.85546875" style="4" customWidth="1"/>
    <col min="12" max="12" width="6.5703125" style="5" customWidth="1"/>
    <col min="13" max="13" width="6.42578125" style="1" customWidth="1"/>
    <col min="14" max="14" width="8.85546875" style="3" bestFit="1" customWidth="1"/>
    <col min="15" max="16384" width="7.85546875" style="4"/>
  </cols>
  <sheetData>
    <row r="1" spans="1:22" s="2" customFormat="1" ht="12.75" customHeight="1">
      <c r="A1" s="49" t="s">
        <v>156</v>
      </c>
      <c r="B1" s="49" t="s">
        <v>180</v>
      </c>
      <c r="C1" s="50" t="s">
        <v>193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168</v>
      </c>
      <c r="I1" s="51" t="s">
        <v>251</v>
      </c>
      <c r="J1" s="51"/>
      <c r="K1" s="51"/>
      <c r="L1" s="49" t="s">
        <v>167</v>
      </c>
      <c r="M1" s="49" t="s">
        <v>0</v>
      </c>
      <c r="N1" s="49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/>
      <c r="M2" s="49"/>
      <c r="N2" s="49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275</v>
      </c>
      <c r="B3" s="6" t="s">
        <v>182</v>
      </c>
      <c r="C3" s="6" t="s">
        <v>350</v>
      </c>
      <c r="D3" s="6" t="s">
        <v>2</v>
      </c>
      <c r="E3" s="32" t="s">
        <v>162</v>
      </c>
      <c r="F3" s="32" t="s">
        <v>173</v>
      </c>
      <c r="G3" s="32" t="s">
        <v>355</v>
      </c>
      <c r="H3" s="32" t="s">
        <v>169</v>
      </c>
      <c r="I3" s="7" t="s">
        <v>3</v>
      </c>
      <c r="J3" s="7" t="s">
        <v>4</v>
      </c>
      <c r="K3" s="7" t="s">
        <v>5</v>
      </c>
      <c r="L3" s="14" t="str">
        <f>"75,0"</f>
        <v>75,0</v>
      </c>
      <c r="M3" s="15" t="str">
        <f>"49,9889"</f>
        <v>49,9889</v>
      </c>
      <c r="N3" s="6" t="s">
        <v>6</v>
      </c>
    </row>
    <row r="4" spans="1:22">
      <c r="A4" s="32" t="s">
        <v>262</v>
      </c>
      <c r="B4" s="32" t="s">
        <v>182</v>
      </c>
      <c r="C4" s="32" t="s">
        <v>338</v>
      </c>
      <c r="D4" s="32" t="s">
        <v>7</v>
      </c>
      <c r="E4" s="32" t="s">
        <v>196</v>
      </c>
      <c r="F4" s="32" t="s">
        <v>172</v>
      </c>
      <c r="G4" s="32" t="s">
        <v>356</v>
      </c>
      <c r="H4" s="32" t="s">
        <v>169</v>
      </c>
      <c r="I4" s="33" t="s">
        <v>8</v>
      </c>
      <c r="J4" s="32" t="s">
        <v>8</v>
      </c>
      <c r="K4" s="32" t="s">
        <v>3</v>
      </c>
      <c r="L4" s="34" t="str">
        <f>"65,0"</f>
        <v>65,0</v>
      </c>
      <c r="M4" s="34" t="str">
        <f>"40,1245"</f>
        <v>40,1245</v>
      </c>
      <c r="N4" s="32" t="s">
        <v>6</v>
      </c>
      <c r="O4" s="28"/>
      <c r="P4" s="28"/>
      <c r="Q4" s="28"/>
      <c r="R4" s="28"/>
      <c r="S4" s="28"/>
    </row>
    <row r="7" spans="1:2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9"/>
      <c r="M7" s="29"/>
      <c r="N7" s="28"/>
      <c r="O7" s="28"/>
      <c r="P7" s="28"/>
      <c r="Q7" s="28"/>
      <c r="R7" s="28"/>
      <c r="S7" s="28"/>
    </row>
    <row r="10" spans="1:2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9"/>
      <c r="N10" s="28"/>
      <c r="O10" s="28"/>
      <c r="P10" s="28"/>
      <c r="Q10" s="28"/>
      <c r="R10" s="28"/>
      <c r="S10" s="28"/>
    </row>
    <row r="13" spans="1:2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29"/>
      <c r="N13" s="28"/>
      <c r="O13" s="28"/>
      <c r="P13" s="28"/>
      <c r="Q13" s="28"/>
      <c r="R13" s="28"/>
      <c r="S13" s="28"/>
    </row>
    <row r="14" spans="1:22" ht="18">
      <c r="A14" s="8"/>
      <c r="B14" s="8"/>
      <c r="C14" s="8"/>
    </row>
    <row r="15" spans="1:22" ht="15">
      <c r="A15" s="9"/>
      <c r="B15" s="9"/>
      <c r="C15" s="9"/>
    </row>
    <row r="16" spans="1:22" ht="14.25">
      <c r="A16" s="10"/>
      <c r="B16" s="10"/>
      <c r="C16" s="11"/>
    </row>
    <row r="17" spans="1:6" ht="15">
      <c r="A17" s="12"/>
      <c r="B17" s="12"/>
      <c r="C17" s="12"/>
      <c r="D17" s="12"/>
      <c r="E17" s="2"/>
      <c r="F17" s="2"/>
    </row>
    <row r="18" spans="1:6">
      <c r="A18" s="13"/>
      <c r="B18" s="13"/>
    </row>
    <row r="20" spans="1:6" ht="14.25">
      <c r="A20" s="10"/>
      <c r="B20" s="10"/>
      <c r="C20" s="11"/>
    </row>
    <row r="21" spans="1:6" ht="15">
      <c r="A21" s="12"/>
      <c r="B21" s="12"/>
      <c r="C21" s="12"/>
      <c r="D21" s="12"/>
      <c r="E21" s="2"/>
      <c r="F21" s="2"/>
    </row>
    <row r="22" spans="1:6">
      <c r="A22" s="13"/>
      <c r="B22" s="13"/>
    </row>
  </sheetData>
  <mergeCells count="1">
    <mergeCell ref="I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9"/>
  <sheetViews>
    <sheetView workbookViewId="0">
      <selection activeCell="G3" sqref="G3"/>
    </sheetView>
  </sheetViews>
  <sheetFormatPr defaultColWidth="7.85546875" defaultRowHeight="12.75"/>
  <cols>
    <col min="1" max="1" width="24.42578125" style="3" bestFit="1" customWidth="1"/>
    <col min="2" max="2" width="5" style="3" bestFit="1" customWidth="1"/>
    <col min="3" max="3" width="10.140625" style="3" bestFit="1" customWidth="1"/>
    <col min="4" max="4" width="6.5703125" style="3" bestFit="1" customWidth="1"/>
    <col min="5" max="5" width="4.140625" style="3" customWidth="1"/>
    <col min="6" max="6" width="10.7109375" style="3" customWidth="1"/>
    <col min="7" max="7" width="12.7109375" style="3" customWidth="1"/>
    <col min="8" max="8" width="4.28515625" style="3" customWidth="1"/>
    <col min="9" max="17" width="4.7109375" style="4" customWidth="1"/>
    <col min="18" max="18" width="6.5703125" style="5" customWidth="1"/>
    <col min="19" max="19" width="7.28515625" style="1" customWidth="1"/>
    <col min="20" max="20" width="8.85546875" style="3" bestFit="1" customWidth="1"/>
    <col min="21" max="16384" width="7.85546875" style="4"/>
  </cols>
  <sheetData>
    <row r="1" spans="1:20" s="2" customFormat="1" ht="12.75" customHeight="1">
      <c r="A1" s="35" t="s">
        <v>156</v>
      </c>
      <c r="B1" s="47" t="s">
        <v>180</v>
      </c>
      <c r="C1" s="37" t="s">
        <v>188</v>
      </c>
      <c r="D1" s="37" t="s">
        <v>157</v>
      </c>
      <c r="E1" s="37" t="s">
        <v>158</v>
      </c>
      <c r="F1" s="37" t="s">
        <v>170</v>
      </c>
      <c r="G1" s="39" t="s">
        <v>159</v>
      </c>
      <c r="H1" s="39" t="s">
        <v>189</v>
      </c>
      <c r="I1" s="43" t="s">
        <v>127</v>
      </c>
      <c r="J1" s="44"/>
      <c r="K1" s="45"/>
      <c r="L1" s="43" t="s">
        <v>190</v>
      </c>
      <c r="M1" s="44"/>
      <c r="N1" s="45"/>
      <c r="O1" s="43" t="s">
        <v>191</v>
      </c>
      <c r="P1" s="44"/>
      <c r="Q1" s="45"/>
      <c r="R1" s="39" t="s">
        <v>192</v>
      </c>
      <c r="S1" s="39" t="s">
        <v>0</v>
      </c>
      <c r="T1" s="41" t="s">
        <v>1</v>
      </c>
    </row>
    <row r="2" spans="1:20" s="2" customFormat="1" ht="21" customHeight="1" thickBot="1">
      <c r="A2" s="36"/>
      <c r="B2" s="48"/>
      <c r="C2" s="38"/>
      <c r="D2" s="38"/>
      <c r="E2" s="38"/>
      <c r="F2" s="38"/>
      <c r="G2" s="38"/>
      <c r="H2" s="38"/>
      <c r="I2" s="38">
        <v>1</v>
      </c>
      <c r="J2" s="38">
        <v>2</v>
      </c>
      <c r="K2" s="38">
        <v>3</v>
      </c>
      <c r="L2" s="38">
        <v>1</v>
      </c>
      <c r="M2" s="38">
        <v>2</v>
      </c>
      <c r="N2" s="38">
        <v>3</v>
      </c>
      <c r="O2" s="38">
        <v>1</v>
      </c>
      <c r="P2" s="38">
        <v>2</v>
      </c>
      <c r="Q2" s="38">
        <v>3</v>
      </c>
      <c r="R2" s="38"/>
      <c r="S2" s="38"/>
      <c r="T2" s="42"/>
    </row>
    <row r="3" spans="1:20">
      <c r="A3" s="6" t="s">
        <v>185</v>
      </c>
      <c r="B3" s="6" t="s">
        <v>181</v>
      </c>
      <c r="C3" s="6" t="s">
        <v>282</v>
      </c>
      <c r="D3" s="6" t="s">
        <v>128</v>
      </c>
      <c r="E3" s="32" t="s">
        <v>183</v>
      </c>
      <c r="F3" s="32" t="s">
        <v>172</v>
      </c>
      <c r="G3" s="32" t="s">
        <v>352</v>
      </c>
      <c r="H3" s="32" t="s">
        <v>169</v>
      </c>
      <c r="I3" s="7" t="s">
        <v>129</v>
      </c>
      <c r="J3" s="7" t="s">
        <v>130</v>
      </c>
      <c r="K3" s="25" t="s">
        <v>131</v>
      </c>
      <c r="L3" s="7" t="s">
        <v>13</v>
      </c>
      <c r="M3" s="7" t="s">
        <v>80</v>
      </c>
      <c r="N3" s="25" t="s">
        <v>10</v>
      </c>
      <c r="O3" s="7" t="s">
        <v>98</v>
      </c>
      <c r="P3" s="7" t="s">
        <v>30</v>
      </c>
      <c r="Q3" s="7" t="s">
        <v>113</v>
      </c>
      <c r="R3" s="14" t="str">
        <f>"245,0"</f>
        <v>245,0</v>
      </c>
      <c r="S3" s="15" t="str">
        <f>"325,9725"</f>
        <v>325,9725</v>
      </c>
      <c r="T3" s="6" t="s">
        <v>6</v>
      </c>
    </row>
    <row r="4" spans="1:20">
      <c r="A4" s="32" t="s">
        <v>186</v>
      </c>
      <c r="B4" s="32" t="s">
        <v>182</v>
      </c>
      <c r="C4" s="32" t="s">
        <v>283</v>
      </c>
      <c r="D4" s="32" t="s">
        <v>132</v>
      </c>
      <c r="E4" s="32" t="s">
        <v>162</v>
      </c>
      <c r="F4" s="32" t="s">
        <v>171</v>
      </c>
      <c r="G4" s="32" t="s">
        <v>356</v>
      </c>
      <c r="H4" s="32" t="s">
        <v>169</v>
      </c>
      <c r="I4" s="33" t="s">
        <v>96</v>
      </c>
      <c r="J4" s="33" t="s">
        <v>96</v>
      </c>
      <c r="K4" s="32" t="s">
        <v>96</v>
      </c>
      <c r="L4" s="32" t="s">
        <v>3</v>
      </c>
      <c r="M4" s="32" t="s">
        <v>5</v>
      </c>
      <c r="N4" s="32" t="s">
        <v>129</v>
      </c>
      <c r="O4" s="32" t="s">
        <v>96</v>
      </c>
      <c r="P4" s="32" t="s">
        <v>32</v>
      </c>
      <c r="Q4" s="32" t="s">
        <v>45</v>
      </c>
      <c r="R4" s="14" t="str">
        <f>"355,0"</f>
        <v>355,0</v>
      </c>
      <c r="S4" s="15" t="str">
        <f>"241,5952"</f>
        <v>241,5952</v>
      </c>
      <c r="T4" s="6" t="s">
        <v>6</v>
      </c>
    </row>
    <row r="5" spans="1:20">
      <c r="A5" s="32" t="s">
        <v>187</v>
      </c>
      <c r="B5" s="32" t="s">
        <v>182</v>
      </c>
      <c r="C5" s="32" t="s">
        <v>284</v>
      </c>
      <c r="D5" s="32" t="s">
        <v>133</v>
      </c>
      <c r="E5" s="32" t="s">
        <v>184</v>
      </c>
      <c r="F5" s="32" t="s">
        <v>172</v>
      </c>
      <c r="G5" s="32" t="s">
        <v>352</v>
      </c>
      <c r="H5" s="32" t="s">
        <v>169</v>
      </c>
      <c r="I5" s="33" t="s">
        <v>62</v>
      </c>
      <c r="J5" s="33" t="s">
        <v>134</v>
      </c>
      <c r="K5" s="32" t="s">
        <v>134</v>
      </c>
      <c r="L5" s="33" t="s">
        <v>41</v>
      </c>
      <c r="M5" s="32" t="s">
        <v>124</v>
      </c>
      <c r="N5" s="33" t="s">
        <v>69</v>
      </c>
      <c r="O5" s="32" t="s">
        <v>62</v>
      </c>
      <c r="P5" s="33" t="s">
        <v>63</v>
      </c>
      <c r="Q5" s="33" t="s">
        <v>135</v>
      </c>
      <c r="R5" s="14" t="str">
        <f>"695,0"</f>
        <v>695,0</v>
      </c>
      <c r="S5" s="15" t="str">
        <f>"384,9953"</f>
        <v>384,9953</v>
      </c>
      <c r="T5" s="6" t="s">
        <v>6</v>
      </c>
    </row>
    <row r="8" spans="1:20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11" spans="1:20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5" spans="1:20" ht="18">
      <c r="A15" s="8"/>
      <c r="B15" s="8"/>
      <c r="C15" s="8"/>
    </row>
    <row r="16" spans="1:20" ht="15">
      <c r="A16" s="9"/>
      <c r="B16" s="9"/>
      <c r="C16" s="9"/>
    </row>
    <row r="17" spans="1:6" ht="14.25">
      <c r="A17" s="10"/>
      <c r="B17" s="10"/>
      <c r="C17" s="11"/>
    </row>
    <row r="18" spans="1:6" ht="15">
      <c r="A18" s="12"/>
      <c r="B18" s="12"/>
      <c r="C18" s="12"/>
      <c r="D18" s="12"/>
      <c r="E18" s="2"/>
      <c r="F18" s="2"/>
    </row>
    <row r="19" spans="1:6">
      <c r="A19" s="13"/>
      <c r="B19" s="13"/>
    </row>
    <row r="22" spans="1:6" ht="15">
      <c r="A22" s="9"/>
      <c r="B22" s="9"/>
      <c r="C22" s="9"/>
    </row>
    <row r="23" spans="1:6" ht="14.25">
      <c r="A23" s="10"/>
      <c r="B23" s="10"/>
      <c r="C23" s="11"/>
    </row>
    <row r="24" spans="1:6" ht="15">
      <c r="A24" s="12"/>
      <c r="B24" s="12"/>
      <c r="C24" s="12"/>
      <c r="D24" s="12"/>
      <c r="E24" s="2"/>
      <c r="F24" s="2"/>
    </row>
    <row r="25" spans="1:6">
      <c r="A25" s="13"/>
      <c r="B25" s="13"/>
    </row>
    <row r="27" spans="1:6" ht="14.25">
      <c r="A27" s="10"/>
      <c r="B27" s="10"/>
      <c r="C27" s="11"/>
    </row>
    <row r="28" spans="1:6" ht="15">
      <c r="A28" s="12"/>
      <c r="B28" s="12"/>
      <c r="C28" s="12"/>
      <c r="D28" s="12"/>
      <c r="E28" s="2"/>
      <c r="F28" s="2"/>
    </row>
    <row r="29" spans="1:6">
      <c r="A29" s="13"/>
      <c r="B29" s="13"/>
    </row>
  </sheetData>
  <mergeCells count="3">
    <mergeCell ref="I1:K1"/>
    <mergeCell ref="L1:N1"/>
    <mergeCell ref="O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88"/>
  <sheetViews>
    <sheetView workbookViewId="0">
      <selection activeCell="G3" sqref="G3"/>
    </sheetView>
  </sheetViews>
  <sheetFormatPr defaultColWidth="7.85546875" defaultRowHeight="12.75"/>
  <cols>
    <col min="1" max="1" width="22.85546875" style="3" bestFit="1" customWidth="1"/>
    <col min="2" max="2" width="5" style="3" bestFit="1" customWidth="1"/>
    <col min="3" max="3" width="10.140625" style="3" bestFit="1" customWidth="1"/>
    <col min="4" max="4" width="6.42578125" style="3" customWidth="1"/>
    <col min="5" max="5" width="5.7109375" style="3" customWidth="1"/>
    <col min="6" max="6" width="10.42578125" style="3" bestFit="1" customWidth="1"/>
    <col min="7" max="7" width="17.7109375" style="3" bestFit="1" customWidth="1"/>
    <col min="8" max="8" width="3.5703125" style="3" customWidth="1"/>
    <col min="9" max="11" width="4.7109375" style="4" customWidth="1"/>
    <col min="12" max="12" width="6.5703125" style="5" customWidth="1"/>
    <col min="13" max="13" width="7.28515625" style="1" customWidth="1"/>
    <col min="14" max="14" width="8.85546875" style="3" bestFit="1" customWidth="1"/>
    <col min="15" max="16384" width="7.85546875" style="4"/>
  </cols>
  <sheetData>
    <row r="1" spans="1:22" s="2" customFormat="1" ht="12.75" customHeight="1">
      <c r="A1" s="49" t="s">
        <v>156</v>
      </c>
      <c r="B1" s="49" t="s">
        <v>180</v>
      </c>
      <c r="C1" s="50" t="s">
        <v>193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189</v>
      </c>
      <c r="I1" s="51" t="s">
        <v>165</v>
      </c>
      <c r="J1" s="51"/>
      <c r="K1" s="51"/>
      <c r="L1" s="49" t="s">
        <v>167</v>
      </c>
      <c r="M1" s="49" t="s">
        <v>0</v>
      </c>
      <c r="N1" s="41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 thickBo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/>
      <c r="M2" s="49"/>
      <c r="N2" s="42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174</v>
      </c>
      <c r="B3" s="6" t="s">
        <v>181</v>
      </c>
      <c r="C3" s="6" t="s">
        <v>276</v>
      </c>
      <c r="D3" s="6" t="s">
        <v>81</v>
      </c>
      <c r="E3" s="32" t="s">
        <v>160</v>
      </c>
      <c r="F3" s="32" t="s">
        <v>171</v>
      </c>
      <c r="G3" s="32" t="s">
        <v>351</v>
      </c>
      <c r="H3" s="32" t="s">
        <v>169</v>
      </c>
      <c r="I3" s="25" t="s">
        <v>82</v>
      </c>
      <c r="J3" s="7" t="s">
        <v>18</v>
      </c>
      <c r="K3" s="7" t="s">
        <v>83</v>
      </c>
      <c r="L3" s="14" t="str">
        <f>"37,5"</f>
        <v>37,5</v>
      </c>
      <c r="M3" s="15" t="str">
        <f>"44,4225"</f>
        <v>44,4225</v>
      </c>
      <c r="N3" s="16" t="s">
        <v>6</v>
      </c>
    </row>
    <row r="4" spans="1:22">
      <c r="A4" s="6" t="s">
        <v>210</v>
      </c>
      <c r="B4" s="6" t="s">
        <v>181</v>
      </c>
      <c r="C4" s="6" t="s">
        <v>285</v>
      </c>
      <c r="D4" s="6" t="s">
        <v>84</v>
      </c>
      <c r="E4" s="6" t="s">
        <v>160</v>
      </c>
      <c r="F4" s="6" t="s">
        <v>172</v>
      </c>
      <c r="G4" s="6" t="s">
        <v>352</v>
      </c>
      <c r="H4" s="6" t="s">
        <v>169</v>
      </c>
      <c r="I4" s="7" t="s">
        <v>16</v>
      </c>
      <c r="J4" s="25" t="s">
        <v>20</v>
      </c>
      <c r="K4" s="25" t="s">
        <v>20</v>
      </c>
      <c r="L4" s="14" t="str">
        <f>"57,5"</f>
        <v>57,5</v>
      </c>
      <c r="M4" s="15" t="str">
        <f>"68,7757"</f>
        <v>68,7757</v>
      </c>
      <c r="N4" s="19" t="s">
        <v>6</v>
      </c>
    </row>
    <row r="5" spans="1:22">
      <c r="A5" s="6" t="s">
        <v>211</v>
      </c>
      <c r="B5" s="6" t="s">
        <v>181</v>
      </c>
      <c r="C5" s="6" t="s">
        <v>286</v>
      </c>
      <c r="D5" s="6" t="s">
        <v>85</v>
      </c>
      <c r="E5" s="6" t="s">
        <v>161</v>
      </c>
      <c r="F5" s="6" t="s">
        <v>203</v>
      </c>
      <c r="G5" s="6" t="s">
        <v>352</v>
      </c>
      <c r="H5" s="6" t="s">
        <v>169</v>
      </c>
      <c r="I5" s="25" t="s">
        <v>10</v>
      </c>
      <c r="J5" s="25" t="s">
        <v>11</v>
      </c>
      <c r="K5" s="7" t="s">
        <v>11</v>
      </c>
      <c r="L5" s="14" t="str">
        <f>"52,5"</f>
        <v>52,5</v>
      </c>
      <c r="M5" s="15" t="str">
        <f>"55,3709"</f>
        <v>55,3709</v>
      </c>
      <c r="N5" s="6" t="s">
        <v>6</v>
      </c>
    </row>
    <row r="6" spans="1:22">
      <c r="A6" s="6" t="s">
        <v>212</v>
      </c>
      <c r="B6" s="6" t="s">
        <v>181</v>
      </c>
      <c r="C6" s="6" t="s">
        <v>287</v>
      </c>
      <c r="D6" s="6" t="s">
        <v>86</v>
      </c>
      <c r="E6" s="6" t="s">
        <v>194</v>
      </c>
      <c r="F6" s="6" t="s">
        <v>201</v>
      </c>
      <c r="G6" s="6" t="s">
        <v>352</v>
      </c>
      <c r="H6" s="6" t="s">
        <v>169</v>
      </c>
      <c r="I6" s="7" t="s">
        <v>22</v>
      </c>
      <c r="J6" s="7" t="s">
        <v>13</v>
      </c>
      <c r="K6" s="7" t="s">
        <v>80</v>
      </c>
      <c r="L6" s="14" t="str">
        <f>"47,5"</f>
        <v>47,5</v>
      </c>
      <c r="M6" s="15" t="str">
        <f>"45,9942"</f>
        <v>45,9942</v>
      </c>
      <c r="N6" s="6" t="s">
        <v>6</v>
      </c>
    </row>
    <row r="7" spans="1:22">
      <c r="A7" s="6" t="s">
        <v>213</v>
      </c>
      <c r="B7" s="6" t="s">
        <v>182</v>
      </c>
      <c r="C7" s="6" t="s">
        <v>288</v>
      </c>
      <c r="D7" s="6" t="s">
        <v>87</v>
      </c>
      <c r="E7" s="6" t="s">
        <v>161</v>
      </c>
      <c r="F7" s="6" t="s">
        <v>171</v>
      </c>
      <c r="G7" s="6" t="s">
        <v>363</v>
      </c>
      <c r="H7" s="6" t="s">
        <v>169</v>
      </c>
      <c r="I7" s="7" t="s">
        <v>13</v>
      </c>
      <c r="J7" s="7" t="s">
        <v>10</v>
      </c>
      <c r="K7" s="25" t="s">
        <v>8</v>
      </c>
      <c r="L7" s="14" t="str">
        <f>"50,0"</f>
        <v>50,0</v>
      </c>
      <c r="M7" s="15" t="str">
        <f>"41,7100"</f>
        <v>41,7100</v>
      </c>
      <c r="N7" s="6" t="s">
        <v>6</v>
      </c>
    </row>
    <row r="8" spans="1:22">
      <c r="A8" s="6" t="s">
        <v>214</v>
      </c>
      <c r="B8" s="6" t="s">
        <v>182</v>
      </c>
      <c r="C8" s="6" t="s">
        <v>289</v>
      </c>
      <c r="D8" s="6" t="s">
        <v>79</v>
      </c>
      <c r="E8" s="6" t="s">
        <v>195</v>
      </c>
      <c r="F8" s="6" t="s">
        <v>171</v>
      </c>
      <c r="G8" s="6" t="s">
        <v>351</v>
      </c>
      <c r="H8" s="6" t="s">
        <v>169</v>
      </c>
      <c r="I8" s="7" t="s">
        <v>26</v>
      </c>
      <c r="J8" s="7" t="s">
        <v>5</v>
      </c>
      <c r="K8" s="7" t="s">
        <v>88</v>
      </c>
      <c r="L8" s="14" t="str">
        <f>"77,5"</f>
        <v>77,5</v>
      </c>
      <c r="M8" s="15" t="str">
        <f>"55,6489"</f>
        <v>55,6489</v>
      </c>
      <c r="N8" s="16" t="s">
        <v>6</v>
      </c>
    </row>
    <row r="9" spans="1:22">
      <c r="A9" s="6" t="s">
        <v>215</v>
      </c>
      <c r="B9" s="6" t="s">
        <v>182</v>
      </c>
      <c r="C9" s="6" t="s">
        <v>290</v>
      </c>
      <c r="D9" s="6" t="s">
        <v>89</v>
      </c>
      <c r="E9" s="6" t="s">
        <v>195</v>
      </c>
      <c r="F9" s="6" t="s">
        <v>204</v>
      </c>
      <c r="G9" s="6" t="s">
        <v>352</v>
      </c>
      <c r="H9" s="6" t="s">
        <v>169</v>
      </c>
      <c r="I9" s="7" t="s">
        <v>90</v>
      </c>
      <c r="J9" s="7" t="s">
        <v>91</v>
      </c>
      <c r="K9" s="25" t="s">
        <v>31</v>
      </c>
      <c r="L9" s="14" t="str">
        <f>"117,5"</f>
        <v>117,5</v>
      </c>
      <c r="M9" s="15" t="str">
        <f>"82,0503"</f>
        <v>82,0503</v>
      </c>
      <c r="N9" s="18" t="s">
        <v>6</v>
      </c>
    </row>
    <row r="10" spans="1:22">
      <c r="A10" s="6" t="s">
        <v>216</v>
      </c>
      <c r="B10" s="6" t="s">
        <v>182</v>
      </c>
      <c r="C10" s="6" t="s">
        <v>291</v>
      </c>
      <c r="D10" s="6" t="s">
        <v>92</v>
      </c>
      <c r="E10" s="6" t="s">
        <v>195</v>
      </c>
      <c r="F10" s="6" t="s">
        <v>172</v>
      </c>
      <c r="G10" s="6" t="s">
        <v>367</v>
      </c>
      <c r="H10" s="6" t="s">
        <v>169</v>
      </c>
      <c r="I10" s="7" t="s">
        <v>93</v>
      </c>
      <c r="J10" s="7" t="s">
        <v>32</v>
      </c>
      <c r="K10" s="25" t="s">
        <v>94</v>
      </c>
      <c r="L10" s="14" t="str">
        <f>"135,0"</f>
        <v>135,0</v>
      </c>
      <c r="M10" s="15" t="str">
        <f>"94,6553"</f>
        <v>94,6553</v>
      </c>
      <c r="N10" s="18" t="s">
        <v>6</v>
      </c>
    </row>
    <row r="11" spans="1:22">
      <c r="A11" s="6" t="s">
        <v>229</v>
      </c>
      <c r="B11" s="6" t="s">
        <v>182</v>
      </c>
      <c r="C11" s="6" t="s">
        <v>292</v>
      </c>
      <c r="D11" s="6" t="s">
        <v>95</v>
      </c>
      <c r="E11" s="6" t="s">
        <v>195</v>
      </c>
      <c r="F11" s="6" t="s">
        <v>172</v>
      </c>
      <c r="G11" s="6" t="s">
        <v>352</v>
      </c>
      <c r="H11" s="6" t="s">
        <v>198</v>
      </c>
      <c r="I11" s="7" t="s">
        <v>96</v>
      </c>
      <c r="J11" s="25" t="s">
        <v>93</v>
      </c>
      <c r="K11" s="25" t="s">
        <v>93</v>
      </c>
      <c r="L11" s="14" t="str">
        <f>"125,0"</f>
        <v>125,0</v>
      </c>
      <c r="M11" s="15" t="str">
        <f>"86,0687"</f>
        <v>86,0687</v>
      </c>
      <c r="N11" s="18" t="s">
        <v>6</v>
      </c>
    </row>
    <row r="12" spans="1:22">
      <c r="A12" s="6" t="s">
        <v>232</v>
      </c>
      <c r="B12" s="6" t="s">
        <v>182</v>
      </c>
      <c r="C12" s="6" t="s">
        <v>293</v>
      </c>
      <c r="D12" s="6" t="s">
        <v>97</v>
      </c>
      <c r="E12" s="6" t="s">
        <v>195</v>
      </c>
      <c r="F12" s="6" t="s">
        <v>172</v>
      </c>
      <c r="G12" s="6" t="s">
        <v>368</v>
      </c>
      <c r="H12" s="6" t="s">
        <v>199</v>
      </c>
      <c r="I12" s="25" t="s">
        <v>98</v>
      </c>
      <c r="J12" s="7" t="s">
        <v>30</v>
      </c>
      <c r="K12" s="25" t="s">
        <v>91</v>
      </c>
      <c r="L12" s="14" t="str">
        <f>"110,0"</f>
        <v>110,0</v>
      </c>
      <c r="M12" s="15" t="str">
        <f>"76,7305"</f>
        <v>76,7305</v>
      </c>
      <c r="N12" s="18" t="s">
        <v>6</v>
      </c>
    </row>
    <row r="13" spans="1:22">
      <c r="A13" s="6" t="s">
        <v>217</v>
      </c>
      <c r="B13" s="6" t="s">
        <v>182</v>
      </c>
      <c r="C13" s="6" t="s">
        <v>294</v>
      </c>
      <c r="D13" s="6" t="s">
        <v>15</v>
      </c>
      <c r="E13" s="6" t="s">
        <v>195</v>
      </c>
      <c r="F13" s="6" t="s">
        <v>172</v>
      </c>
      <c r="G13" s="6" t="s">
        <v>352</v>
      </c>
      <c r="H13" s="6" t="s">
        <v>200</v>
      </c>
      <c r="I13" s="7" t="s">
        <v>99</v>
      </c>
      <c r="J13" s="7" t="s">
        <v>98</v>
      </c>
      <c r="K13" s="25" t="s">
        <v>90</v>
      </c>
      <c r="L13" s="14" t="str">
        <f>"105,0"</f>
        <v>105,0</v>
      </c>
      <c r="M13" s="15" t="str">
        <f>"72,8700"</f>
        <v>72,8700</v>
      </c>
      <c r="N13" s="18" t="s">
        <v>6</v>
      </c>
    </row>
    <row r="14" spans="1:22">
      <c r="A14" s="6" t="s">
        <v>217</v>
      </c>
      <c r="B14" s="6" t="s">
        <v>182</v>
      </c>
      <c r="C14" s="6" t="s">
        <v>294</v>
      </c>
      <c r="D14" s="6" t="s">
        <v>15</v>
      </c>
      <c r="E14" s="6" t="s">
        <v>195</v>
      </c>
      <c r="F14" s="6" t="s">
        <v>205</v>
      </c>
      <c r="G14" s="6" t="s">
        <v>352</v>
      </c>
      <c r="H14" s="6" t="s">
        <v>169</v>
      </c>
      <c r="I14" s="7" t="s">
        <v>99</v>
      </c>
      <c r="J14" s="7" t="s">
        <v>98</v>
      </c>
      <c r="K14" s="25" t="s">
        <v>90</v>
      </c>
      <c r="L14" s="14" t="str">
        <f>"105,0"</f>
        <v>105,0</v>
      </c>
      <c r="M14" s="15" t="str">
        <f>"94,0752"</f>
        <v>94,0752</v>
      </c>
      <c r="N14" s="19" t="s">
        <v>6</v>
      </c>
    </row>
    <row r="15" spans="1:22">
      <c r="A15" s="6" t="s">
        <v>218</v>
      </c>
      <c r="B15" s="6" t="s">
        <v>182</v>
      </c>
      <c r="C15" s="6" t="s">
        <v>295</v>
      </c>
      <c r="D15" s="6" t="s">
        <v>100</v>
      </c>
      <c r="E15" s="6" t="s">
        <v>162</v>
      </c>
      <c r="F15" s="6" t="s">
        <v>204</v>
      </c>
      <c r="G15" s="6" t="s">
        <v>369</v>
      </c>
      <c r="H15" s="6" t="s">
        <v>169</v>
      </c>
      <c r="I15" s="7" t="s">
        <v>78</v>
      </c>
      <c r="J15" s="7" t="s">
        <v>45</v>
      </c>
      <c r="K15" s="25" t="s">
        <v>101</v>
      </c>
      <c r="L15" s="14" t="str">
        <f>"150,0"</f>
        <v>150,0</v>
      </c>
      <c r="M15" s="15" t="str">
        <f>"97,4625"</f>
        <v>97,4625</v>
      </c>
      <c r="N15" s="16" t="s">
        <v>6</v>
      </c>
    </row>
    <row r="16" spans="1:22">
      <c r="A16" s="6" t="s">
        <v>219</v>
      </c>
      <c r="B16" s="6" t="s">
        <v>182</v>
      </c>
      <c r="C16" s="6" t="s">
        <v>296</v>
      </c>
      <c r="D16" s="6" t="s">
        <v>102</v>
      </c>
      <c r="E16" s="6" t="s">
        <v>162</v>
      </c>
      <c r="F16" s="6" t="s">
        <v>172</v>
      </c>
      <c r="G16" s="6" t="s">
        <v>352</v>
      </c>
      <c r="H16" s="6" t="s">
        <v>169</v>
      </c>
      <c r="I16" s="7" t="s">
        <v>32</v>
      </c>
      <c r="J16" s="25" t="s">
        <v>78</v>
      </c>
      <c r="K16" s="25" t="s">
        <v>78</v>
      </c>
      <c r="L16" s="14" t="str">
        <f>"135,0"</f>
        <v>135,0</v>
      </c>
      <c r="M16" s="15" t="str">
        <f>"87,2302"</f>
        <v>87,2302</v>
      </c>
      <c r="N16" s="18" t="s">
        <v>6</v>
      </c>
    </row>
    <row r="17" spans="1:14">
      <c r="A17" s="6" t="s">
        <v>230</v>
      </c>
      <c r="B17" s="6" t="s">
        <v>182</v>
      </c>
      <c r="C17" s="6" t="s">
        <v>297</v>
      </c>
      <c r="D17" s="6" t="s">
        <v>103</v>
      </c>
      <c r="E17" s="6" t="s">
        <v>162</v>
      </c>
      <c r="F17" s="6" t="s">
        <v>172</v>
      </c>
      <c r="G17" s="6" t="s">
        <v>370</v>
      </c>
      <c r="H17" s="6" t="s">
        <v>198</v>
      </c>
      <c r="I17" s="7" t="s">
        <v>91</v>
      </c>
      <c r="J17" s="7" t="s">
        <v>104</v>
      </c>
      <c r="K17" s="7" t="s">
        <v>93</v>
      </c>
      <c r="L17" s="14" t="str">
        <f>"130,0"</f>
        <v>130,0</v>
      </c>
      <c r="M17" s="15" t="str">
        <f>"84,8770"</f>
        <v>84,8770</v>
      </c>
      <c r="N17" s="18" t="s">
        <v>6</v>
      </c>
    </row>
    <row r="18" spans="1:14">
      <c r="A18" s="6" t="s">
        <v>233</v>
      </c>
      <c r="B18" s="6" t="s">
        <v>182</v>
      </c>
      <c r="C18" s="6" t="s">
        <v>298</v>
      </c>
      <c r="D18" s="6" t="s">
        <v>105</v>
      </c>
      <c r="E18" s="6" t="s">
        <v>162</v>
      </c>
      <c r="F18" s="6" t="s">
        <v>172</v>
      </c>
      <c r="G18" s="6" t="s">
        <v>371</v>
      </c>
      <c r="H18" s="6" t="s">
        <v>199</v>
      </c>
      <c r="I18" s="25" t="s">
        <v>106</v>
      </c>
      <c r="J18" s="7" t="s">
        <v>106</v>
      </c>
      <c r="K18" s="25" t="s">
        <v>98</v>
      </c>
      <c r="L18" s="14" t="str">
        <f>"102,5"</f>
        <v>102,5</v>
      </c>
      <c r="M18" s="15" t="str">
        <f>"67,2554"</f>
        <v>67,2554</v>
      </c>
      <c r="N18" s="18" t="s">
        <v>6</v>
      </c>
    </row>
    <row r="19" spans="1:14">
      <c r="A19" s="6" t="s">
        <v>234</v>
      </c>
      <c r="B19" s="6" t="s">
        <v>182</v>
      </c>
      <c r="C19" s="6" t="s">
        <v>299</v>
      </c>
      <c r="D19" s="6" t="s">
        <v>107</v>
      </c>
      <c r="E19" s="6" t="s">
        <v>162</v>
      </c>
      <c r="F19" s="6" t="s">
        <v>172</v>
      </c>
      <c r="G19" s="6" t="s">
        <v>372</v>
      </c>
      <c r="H19" s="6"/>
      <c r="I19" s="25" t="s">
        <v>106</v>
      </c>
      <c r="J19" s="25" t="s">
        <v>106</v>
      </c>
      <c r="K19" s="25" t="s">
        <v>106</v>
      </c>
      <c r="L19" s="14" t="str">
        <f>"0.00"</f>
        <v>0.00</v>
      </c>
      <c r="M19" s="15"/>
      <c r="N19" s="19" t="s">
        <v>6</v>
      </c>
    </row>
    <row r="20" spans="1:14">
      <c r="A20" s="6" t="s">
        <v>220</v>
      </c>
      <c r="B20" s="6" t="s">
        <v>182</v>
      </c>
      <c r="C20" s="6" t="s">
        <v>300</v>
      </c>
      <c r="D20" s="6" t="s">
        <v>108</v>
      </c>
      <c r="E20" s="6" t="s">
        <v>196</v>
      </c>
      <c r="F20" s="6" t="s">
        <v>172</v>
      </c>
      <c r="G20" s="6" t="s">
        <v>373</v>
      </c>
      <c r="H20" s="6" t="s">
        <v>169</v>
      </c>
      <c r="I20" s="7" t="s">
        <v>31</v>
      </c>
      <c r="J20" s="25" t="s">
        <v>109</v>
      </c>
      <c r="K20" s="25" t="s">
        <v>109</v>
      </c>
      <c r="L20" s="14" t="str">
        <f>"120,0"</f>
        <v>120,0</v>
      </c>
      <c r="M20" s="15" t="str">
        <f>"76,0800"</f>
        <v>76,0800</v>
      </c>
      <c r="N20" s="6" t="s">
        <v>6</v>
      </c>
    </row>
    <row r="21" spans="1:14">
      <c r="A21" s="6" t="s">
        <v>221</v>
      </c>
      <c r="B21" s="6" t="s">
        <v>182</v>
      </c>
      <c r="C21" s="6" t="s">
        <v>301</v>
      </c>
      <c r="D21" s="6" t="s">
        <v>110</v>
      </c>
      <c r="E21" s="6" t="s">
        <v>163</v>
      </c>
      <c r="F21" s="6" t="s">
        <v>172</v>
      </c>
      <c r="G21" s="6" t="s">
        <v>352</v>
      </c>
      <c r="H21" s="6" t="s">
        <v>169</v>
      </c>
      <c r="I21" s="7" t="s">
        <v>109</v>
      </c>
      <c r="J21" s="7" t="s">
        <v>111</v>
      </c>
      <c r="K21" s="7" t="s">
        <v>78</v>
      </c>
      <c r="L21" s="14" t="str">
        <f>"145,0"</f>
        <v>145,0</v>
      </c>
      <c r="M21" s="15" t="str">
        <f>"85,1803"</f>
        <v>85,1803</v>
      </c>
      <c r="N21" s="16" t="s">
        <v>6</v>
      </c>
    </row>
    <row r="22" spans="1:14">
      <c r="A22" s="6" t="s">
        <v>222</v>
      </c>
      <c r="B22" s="6" t="s">
        <v>182</v>
      </c>
      <c r="C22" s="6" t="s">
        <v>302</v>
      </c>
      <c r="D22" s="6" t="s">
        <v>112</v>
      </c>
      <c r="E22" s="6" t="s">
        <v>163</v>
      </c>
      <c r="F22" s="6" t="s">
        <v>203</v>
      </c>
      <c r="G22" s="6" t="s">
        <v>352</v>
      </c>
      <c r="H22" s="6" t="s">
        <v>169</v>
      </c>
      <c r="I22" s="25" t="s">
        <v>28</v>
      </c>
      <c r="J22" s="25" t="s">
        <v>113</v>
      </c>
      <c r="K22" s="7" t="s">
        <v>113</v>
      </c>
      <c r="L22" s="14" t="str">
        <f>"115,0"</f>
        <v>115,0</v>
      </c>
      <c r="M22" s="15" t="str">
        <f>"77,1746"</f>
        <v>77,1746</v>
      </c>
      <c r="N22" s="19" t="s">
        <v>6</v>
      </c>
    </row>
    <row r="23" spans="1:14">
      <c r="A23" s="6" t="s">
        <v>223</v>
      </c>
      <c r="B23" s="6" t="s">
        <v>182</v>
      </c>
      <c r="C23" s="6" t="s">
        <v>303</v>
      </c>
      <c r="D23" s="6" t="s">
        <v>114</v>
      </c>
      <c r="E23" s="6" t="s">
        <v>164</v>
      </c>
      <c r="F23" s="6" t="s">
        <v>172</v>
      </c>
      <c r="G23" s="6" t="s">
        <v>374</v>
      </c>
      <c r="H23" s="6" t="s">
        <v>169</v>
      </c>
      <c r="I23" s="7" t="s">
        <v>45</v>
      </c>
      <c r="J23" s="25" t="s">
        <v>115</v>
      </c>
      <c r="K23" s="25" t="s">
        <v>115</v>
      </c>
      <c r="L23" s="14" t="str">
        <f>"150,0"</f>
        <v>150,0</v>
      </c>
      <c r="M23" s="15" t="str">
        <f>"84,9675"</f>
        <v>84,9675</v>
      </c>
      <c r="N23" s="16" t="s">
        <v>6</v>
      </c>
    </row>
    <row r="24" spans="1:14">
      <c r="A24" s="6" t="s">
        <v>224</v>
      </c>
      <c r="B24" s="6" t="s">
        <v>182</v>
      </c>
      <c r="C24" s="6" t="s">
        <v>304</v>
      </c>
      <c r="D24" s="6" t="s">
        <v>116</v>
      </c>
      <c r="E24" s="6" t="s">
        <v>164</v>
      </c>
      <c r="F24" s="6" t="s">
        <v>173</v>
      </c>
      <c r="G24" s="6" t="s">
        <v>375</v>
      </c>
      <c r="H24" s="6" t="s">
        <v>169</v>
      </c>
      <c r="I24" s="25" t="s">
        <v>117</v>
      </c>
      <c r="J24" s="7" t="s">
        <v>117</v>
      </c>
      <c r="K24" s="25" t="s">
        <v>118</v>
      </c>
      <c r="L24" s="14" t="str">
        <f>"142,5"</f>
        <v>142,5</v>
      </c>
      <c r="M24" s="15" t="str">
        <f>"80,4911"</f>
        <v>80,4911</v>
      </c>
      <c r="N24" s="18" t="s">
        <v>6</v>
      </c>
    </row>
    <row r="25" spans="1:14">
      <c r="A25" s="6" t="s">
        <v>225</v>
      </c>
      <c r="B25" s="6" t="s">
        <v>182</v>
      </c>
      <c r="C25" s="6" t="s">
        <v>305</v>
      </c>
      <c r="D25" s="6" t="s">
        <v>119</v>
      </c>
      <c r="E25" s="6" t="s">
        <v>164</v>
      </c>
      <c r="F25" s="6" t="s">
        <v>203</v>
      </c>
      <c r="G25" s="6" t="s">
        <v>352</v>
      </c>
      <c r="H25" s="6" t="s">
        <v>169</v>
      </c>
      <c r="I25" s="7" t="s">
        <v>46</v>
      </c>
      <c r="J25" s="7" t="s">
        <v>41</v>
      </c>
      <c r="K25" s="25" t="s">
        <v>42</v>
      </c>
      <c r="L25" s="14" t="str">
        <f>"170,0"</f>
        <v>170,0</v>
      </c>
      <c r="M25" s="15" t="str">
        <f>"105,9450"</f>
        <v>105,9450</v>
      </c>
      <c r="N25" s="18" t="s">
        <v>6</v>
      </c>
    </row>
    <row r="26" spans="1:14">
      <c r="A26" s="6" t="s">
        <v>226</v>
      </c>
      <c r="B26" s="6" t="s">
        <v>182</v>
      </c>
      <c r="C26" s="6" t="s">
        <v>306</v>
      </c>
      <c r="D26" s="6" t="s">
        <v>120</v>
      </c>
      <c r="E26" s="6" t="s">
        <v>164</v>
      </c>
      <c r="F26" s="6" t="s">
        <v>207</v>
      </c>
      <c r="G26" s="6" t="s">
        <v>352</v>
      </c>
      <c r="H26" s="6" t="s">
        <v>169</v>
      </c>
      <c r="I26" s="7" t="s">
        <v>101</v>
      </c>
      <c r="J26" s="25" t="s">
        <v>46</v>
      </c>
      <c r="K26" s="25"/>
      <c r="L26" s="14" t="str">
        <f>"157,5"</f>
        <v>157,5</v>
      </c>
      <c r="M26" s="15" t="str">
        <f>"103,6945"</f>
        <v>103,6945</v>
      </c>
      <c r="N26" s="18" t="s">
        <v>6</v>
      </c>
    </row>
    <row r="27" spans="1:14">
      <c r="A27" s="6" t="s">
        <v>231</v>
      </c>
      <c r="B27" s="6" t="s">
        <v>182</v>
      </c>
      <c r="C27" s="6" t="s">
        <v>307</v>
      </c>
      <c r="D27" s="6" t="s">
        <v>121</v>
      </c>
      <c r="E27" s="6" t="s">
        <v>164</v>
      </c>
      <c r="F27" s="6" t="s">
        <v>207</v>
      </c>
      <c r="G27" s="6" t="s">
        <v>352</v>
      </c>
      <c r="H27" s="6" t="s">
        <v>198</v>
      </c>
      <c r="I27" s="7" t="s">
        <v>72</v>
      </c>
      <c r="J27" s="7" t="s">
        <v>101</v>
      </c>
      <c r="K27" s="25" t="s">
        <v>46</v>
      </c>
      <c r="L27" s="14" t="str">
        <f>"157,5"</f>
        <v>157,5</v>
      </c>
      <c r="M27" s="15" t="str">
        <f>"104,4411"</f>
        <v>104,4411</v>
      </c>
      <c r="N27" s="18" t="s">
        <v>6</v>
      </c>
    </row>
    <row r="28" spans="1:14">
      <c r="A28" s="6" t="s">
        <v>227</v>
      </c>
      <c r="B28" s="6" t="s">
        <v>182</v>
      </c>
      <c r="C28" s="6" t="s">
        <v>308</v>
      </c>
      <c r="D28" s="6" t="s">
        <v>122</v>
      </c>
      <c r="E28" s="6" t="s">
        <v>164</v>
      </c>
      <c r="F28" s="6" t="s">
        <v>206</v>
      </c>
      <c r="G28" s="6" t="s">
        <v>376</v>
      </c>
      <c r="H28" s="6" t="s">
        <v>169</v>
      </c>
      <c r="I28" s="7" t="s">
        <v>31</v>
      </c>
      <c r="J28" s="7" t="s">
        <v>96</v>
      </c>
      <c r="K28" s="7" t="s">
        <v>93</v>
      </c>
      <c r="L28" s="14" t="str">
        <f>"130,0"</f>
        <v>130,0</v>
      </c>
      <c r="M28" s="15" t="str">
        <f>"102,1438"</f>
        <v>102,1438</v>
      </c>
      <c r="N28" s="19" t="s">
        <v>6</v>
      </c>
    </row>
    <row r="29" spans="1:14">
      <c r="A29" s="6" t="s">
        <v>228</v>
      </c>
      <c r="B29" s="6" t="s">
        <v>182</v>
      </c>
      <c r="C29" s="6" t="s">
        <v>309</v>
      </c>
      <c r="D29" s="6" t="s">
        <v>123</v>
      </c>
      <c r="E29" s="6" t="s">
        <v>197</v>
      </c>
      <c r="F29" s="6" t="s">
        <v>205</v>
      </c>
      <c r="G29" s="6" t="s">
        <v>352</v>
      </c>
      <c r="H29" s="6" t="s">
        <v>169</v>
      </c>
      <c r="I29" s="7" t="s">
        <v>124</v>
      </c>
      <c r="J29" s="7" t="s">
        <v>125</v>
      </c>
      <c r="K29" s="25" t="s">
        <v>126</v>
      </c>
      <c r="L29" s="14" t="str">
        <f>"177,5"</f>
        <v>177,5</v>
      </c>
      <c r="M29" s="15" t="str">
        <f>"120,3033"</f>
        <v>120,3033</v>
      </c>
      <c r="N29" s="6" t="s">
        <v>6</v>
      </c>
    </row>
    <row r="39" spans="1:6" ht="18">
      <c r="A39" s="8"/>
      <c r="B39" s="8"/>
      <c r="C39" s="8"/>
    </row>
    <row r="40" spans="1:6" ht="15">
      <c r="A40" s="9"/>
      <c r="B40" s="9"/>
      <c r="C40" s="9"/>
    </row>
    <row r="41" spans="1:6" ht="14.25">
      <c r="A41" s="10"/>
      <c r="B41" s="10"/>
      <c r="C41" s="11"/>
    </row>
    <row r="42" spans="1:6" ht="15">
      <c r="A42" s="12"/>
      <c r="B42" s="12"/>
      <c r="C42" s="12"/>
      <c r="D42" s="12"/>
      <c r="E42" s="2"/>
      <c r="F42" s="2"/>
    </row>
    <row r="43" spans="1:6">
      <c r="A43" s="13"/>
      <c r="B43" s="13"/>
    </row>
    <row r="44" spans="1:6">
      <c r="A44" s="13"/>
      <c r="B44" s="13"/>
    </row>
    <row r="46" spans="1:6" ht="14.25">
      <c r="A46" s="10"/>
      <c r="B46" s="10"/>
      <c r="C46" s="11"/>
    </row>
    <row r="47" spans="1:6" ht="15">
      <c r="A47" s="12"/>
      <c r="B47" s="12"/>
      <c r="C47" s="12"/>
      <c r="D47" s="12"/>
      <c r="E47" s="2"/>
      <c r="F47" s="2"/>
    </row>
    <row r="48" spans="1:6">
      <c r="A48" s="13"/>
      <c r="B48" s="13"/>
    </row>
    <row r="50" spans="1:6" ht="14.25">
      <c r="A50" s="10"/>
      <c r="B50" s="10"/>
      <c r="C50" s="11"/>
    </row>
    <row r="51" spans="1:6" ht="15">
      <c r="A51" s="12"/>
      <c r="B51" s="12"/>
      <c r="C51" s="12"/>
      <c r="D51" s="12"/>
      <c r="E51" s="2"/>
      <c r="F51" s="2"/>
    </row>
    <row r="52" spans="1:6">
      <c r="A52" s="13"/>
      <c r="B52" s="13"/>
    </row>
    <row r="55" spans="1:6" ht="15">
      <c r="A55" s="9"/>
      <c r="B55" s="9"/>
      <c r="C55" s="9"/>
    </row>
    <row r="56" spans="1:6" ht="14.25">
      <c r="A56" s="10"/>
      <c r="B56" s="10"/>
      <c r="C56" s="11"/>
    </row>
    <row r="57" spans="1:6" ht="15">
      <c r="A57" s="12"/>
      <c r="B57" s="12"/>
      <c r="C57" s="12"/>
      <c r="D57" s="12"/>
      <c r="E57" s="2"/>
      <c r="F57" s="2"/>
    </row>
    <row r="58" spans="1:6">
      <c r="A58" s="13"/>
      <c r="B58" s="13"/>
    </row>
    <row r="59" spans="1:6">
      <c r="A59" s="13"/>
      <c r="B59" s="13"/>
    </row>
    <row r="61" spans="1:6" ht="14.25">
      <c r="A61" s="10"/>
      <c r="B61" s="10"/>
      <c r="C61" s="11"/>
    </row>
    <row r="62" spans="1:6" ht="15">
      <c r="A62" s="12"/>
      <c r="B62" s="12"/>
      <c r="C62" s="12"/>
      <c r="D62" s="12"/>
      <c r="E62" s="2"/>
      <c r="F62" s="2"/>
    </row>
    <row r="63" spans="1:6">
      <c r="A63" s="13"/>
      <c r="B63" s="13"/>
    </row>
    <row r="64" spans="1:6">
      <c r="A64" s="13"/>
      <c r="B64" s="13"/>
    </row>
    <row r="66" spans="1:6" ht="14.25">
      <c r="A66" s="10"/>
      <c r="B66" s="10"/>
      <c r="C66" s="11"/>
    </row>
    <row r="67" spans="1:6" ht="15">
      <c r="A67" s="12"/>
      <c r="B67" s="12"/>
      <c r="C67" s="12"/>
      <c r="D67" s="12"/>
      <c r="E67" s="2"/>
      <c r="F67" s="2"/>
    </row>
    <row r="68" spans="1:6">
      <c r="A68" s="13"/>
      <c r="B68" s="13"/>
    </row>
    <row r="69" spans="1:6">
      <c r="A69" s="13"/>
      <c r="B69" s="13"/>
    </row>
    <row r="70" spans="1:6">
      <c r="A70" s="13"/>
      <c r="B70" s="13"/>
    </row>
    <row r="71" spans="1:6">
      <c r="A71" s="13"/>
      <c r="B71" s="13"/>
    </row>
    <row r="72" spans="1:6">
      <c r="A72" s="13"/>
      <c r="B72" s="13"/>
    </row>
    <row r="73" spans="1:6">
      <c r="A73" s="13"/>
      <c r="B73" s="13"/>
    </row>
    <row r="74" spans="1:6">
      <c r="A74" s="13"/>
      <c r="B74" s="13"/>
    </row>
    <row r="75" spans="1:6">
      <c r="A75" s="13"/>
      <c r="B75" s="13"/>
    </row>
    <row r="76" spans="1:6">
      <c r="A76" s="13"/>
      <c r="B76" s="13"/>
    </row>
    <row r="77" spans="1:6">
      <c r="A77" s="13"/>
      <c r="B77" s="13"/>
    </row>
    <row r="79" spans="1:6" ht="14.25">
      <c r="A79" s="10"/>
      <c r="B79" s="10"/>
      <c r="C79" s="11"/>
    </row>
    <row r="80" spans="1:6" ht="15">
      <c r="A80" s="12"/>
      <c r="B80" s="12"/>
      <c r="C80" s="12"/>
      <c r="D80" s="12"/>
      <c r="E80" s="2"/>
      <c r="F80" s="2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</sheetData>
  <mergeCells count="1">
    <mergeCell ref="I1:K1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5"/>
  <sheetViews>
    <sheetView workbookViewId="0">
      <selection activeCell="G3" sqref="G3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6.85546875" style="3" customWidth="1"/>
    <col min="5" max="5" width="5" style="3" customWidth="1"/>
    <col min="6" max="6" width="10.42578125" style="3" bestFit="1" customWidth="1"/>
    <col min="7" max="7" width="12.7109375" style="3" customWidth="1"/>
    <col min="8" max="8" width="4" style="3" customWidth="1"/>
    <col min="9" max="9" width="4.7109375" style="4" customWidth="1"/>
    <col min="10" max="10" width="5" style="4" customWidth="1"/>
    <col min="11" max="11" width="4.85546875" style="4" customWidth="1"/>
    <col min="12" max="12" width="6.5703125" style="5" customWidth="1"/>
    <col min="13" max="13" width="5.5703125" style="1" customWidth="1"/>
    <col min="14" max="14" width="8.85546875" style="3" bestFit="1" customWidth="1"/>
    <col min="15" max="16384" width="7.85546875" style="4"/>
  </cols>
  <sheetData>
    <row r="1" spans="1:22" s="2" customFormat="1" ht="12.75" customHeight="1">
      <c r="A1" s="49" t="s">
        <v>156</v>
      </c>
      <c r="B1" s="49" t="s">
        <v>180</v>
      </c>
      <c r="C1" s="50" t="s">
        <v>188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189</v>
      </c>
      <c r="I1" s="51" t="s">
        <v>190</v>
      </c>
      <c r="J1" s="51"/>
      <c r="K1" s="51"/>
      <c r="L1" s="49" t="s">
        <v>167</v>
      </c>
      <c r="M1" s="49" t="s">
        <v>0</v>
      </c>
      <c r="N1" s="49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/>
      <c r="M2" s="49"/>
      <c r="N2" s="49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209</v>
      </c>
      <c r="B3" s="6" t="s">
        <v>182</v>
      </c>
      <c r="C3" s="6" t="s">
        <v>310</v>
      </c>
      <c r="D3" s="6" t="s">
        <v>77</v>
      </c>
      <c r="E3" s="32" t="s">
        <v>195</v>
      </c>
      <c r="F3" s="32" t="s">
        <v>172</v>
      </c>
      <c r="G3" s="32" t="s">
        <v>352</v>
      </c>
      <c r="H3" s="32"/>
      <c r="I3" s="25" t="s">
        <v>78</v>
      </c>
      <c r="J3" s="25"/>
      <c r="K3" s="25"/>
      <c r="L3" s="14" t="s">
        <v>208</v>
      </c>
      <c r="M3" s="15"/>
      <c r="N3" s="6" t="s">
        <v>6</v>
      </c>
    </row>
    <row r="6" spans="1:2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  <c r="M6" s="29"/>
      <c r="N6" s="28"/>
      <c r="O6" s="28"/>
      <c r="P6" s="28"/>
      <c r="Q6" s="28"/>
      <c r="R6" s="28"/>
      <c r="S6" s="28"/>
    </row>
    <row r="9" spans="1:2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  <c r="M9" s="29"/>
      <c r="N9" s="28"/>
      <c r="O9" s="28"/>
      <c r="P9" s="28"/>
      <c r="Q9" s="28"/>
      <c r="R9" s="28"/>
      <c r="S9" s="28"/>
    </row>
    <row r="12" spans="1:2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8"/>
      <c r="O12" s="28"/>
      <c r="P12" s="28"/>
      <c r="Q12" s="28"/>
      <c r="R12" s="28"/>
      <c r="S12" s="28"/>
    </row>
    <row r="13" spans="1:22" ht="18">
      <c r="A13" s="8"/>
      <c r="B13" s="8"/>
      <c r="C13" s="8"/>
    </row>
    <row r="15" spans="1:2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9"/>
      <c r="M15" s="29"/>
      <c r="N15" s="28"/>
      <c r="O15" s="28"/>
      <c r="P15" s="28"/>
      <c r="Q15" s="28"/>
      <c r="R15" s="28"/>
      <c r="S15" s="28"/>
    </row>
  </sheetData>
  <mergeCells count="1">
    <mergeCell ref="I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2"/>
  <sheetViews>
    <sheetView workbookViewId="0">
      <selection activeCell="G3" sqref="G3"/>
    </sheetView>
  </sheetViews>
  <sheetFormatPr defaultColWidth="7.85546875" defaultRowHeight="12.75"/>
  <cols>
    <col min="1" max="1" width="19.140625" style="3" customWidth="1"/>
    <col min="2" max="2" width="5" style="3" bestFit="1" customWidth="1"/>
    <col min="3" max="3" width="10.140625" style="3" bestFit="1" customWidth="1"/>
    <col min="4" max="4" width="7.42578125" style="3" customWidth="1"/>
    <col min="5" max="5" width="5.5703125" style="3" customWidth="1"/>
    <col min="6" max="6" width="10.28515625" style="3" customWidth="1"/>
    <col min="7" max="7" width="10.85546875" style="3" customWidth="1"/>
    <col min="8" max="8" width="4.7109375" style="3" customWidth="1"/>
    <col min="9" max="12" width="5.5703125" style="4" bestFit="1" customWidth="1"/>
    <col min="13" max="13" width="6.5703125" style="5" customWidth="1"/>
    <col min="14" max="14" width="7.28515625" style="1" customWidth="1"/>
    <col min="15" max="15" width="8.85546875" style="3" bestFit="1" customWidth="1"/>
    <col min="16" max="16384" width="7.85546875" style="4"/>
  </cols>
  <sheetData>
    <row r="1" spans="1:23" s="2" customFormat="1" ht="12.75" customHeight="1">
      <c r="A1" s="49" t="s">
        <v>156</v>
      </c>
      <c r="B1" s="49" t="s">
        <v>180</v>
      </c>
      <c r="C1" s="50" t="s">
        <v>188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189</v>
      </c>
      <c r="I1" s="51" t="s">
        <v>190</v>
      </c>
      <c r="J1" s="51"/>
      <c r="K1" s="51"/>
      <c r="L1" s="51"/>
      <c r="M1" s="49" t="s">
        <v>192</v>
      </c>
      <c r="N1" s="49" t="s">
        <v>0</v>
      </c>
      <c r="O1" s="49" t="s">
        <v>1</v>
      </c>
      <c r="P1" s="40"/>
      <c r="Q1" s="40"/>
      <c r="R1" s="40"/>
      <c r="S1" s="40"/>
      <c r="T1" s="40"/>
      <c r="U1" s="40"/>
      <c r="V1" s="40"/>
      <c r="W1" s="40"/>
    </row>
    <row r="2" spans="1:23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 t="s">
        <v>200</v>
      </c>
      <c r="M2" s="49"/>
      <c r="N2" s="49"/>
      <c r="O2" s="49"/>
      <c r="P2" s="40"/>
      <c r="Q2" s="40"/>
      <c r="R2" s="40"/>
      <c r="S2" s="40"/>
      <c r="T2" s="40"/>
      <c r="U2" s="40"/>
      <c r="V2" s="40"/>
      <c r="W2" s="40"/>
    </row>
    <row r="3" spans="1:23">
      <c r="A3" s="6" t="s">
        <v>235</v>
      </c>
      <c r="B3" s="6" t="s">
        <v>182</v>
      </c>
      <c r="C3" s="6" t="s">
        <v>311</v>
      </c>
      <c r="D3" s="6" t="s">
        <v>68</v>
      </c>
      <c r="E3" s="32" t="s">
        <v>195</v>
      </c>
      <c r="F3" s="32" t="s">
        <v>172</v>
      </c>
      <c r="G3" s="32" t="s">
        <v>364</v>
      </c>
      <c r="H3" s="32" t="s">
        <v>169</v>
      </c>
      <c r="I3" s="7" t="s">
        <v>69</v>
      </c>
      <c r="J3" s="7" t="s">
        <v>43</v>
      </c>
      <c r="K3" s="7" t="s">
        <v>49</v>
      </c>
      <c r="L3" s="7" t="s">
        <v>70</v>
      </c>
      <c r="M3" s="14" t="str">
        <f>"195,0"</f>
        <v>195,0</v>
      </c>
      <c r="N3" s="15" t="str">
        <f>"141,4530"</f>
        <v>141,4530</v>
      </c>
      <c r="O3" s="6" t="s">
        <v>6</v>
      </c>
    </row>
    <row r="4" spans="1:23">
      <c r="A4" s="32" t="s">
        <v>236</v>
      </c>
      <c r="B4" s="6" t="s">
        <v>182</v>
      </c>
      <c r="C4" s="32" t="s">
        <v>312</v>
      </c>
      <c r="D4" s="32" t="s">
        <v>71</v>
      </c>
      <c r="E4" s="32" t="s">
        <v>163</v>
      </c>
      <c r="F4" s="32" t="s">
        <v>172</v>
      </c>
      <c r="G4" s="32" t="s">
        <v>352</v>
      </c>
      <c r="H4" s="32" t="s">
        <v>169</v>
      </c>
      <c r="I4" s="32" t="s">
        <v>72</v>
      </c>
      <c r="J4" s="32" t="s">
        <v>69</v>
      </c>
      <c r="K4" s="33" t="s">
        <v>38</v>
      </c>
      <c r="L4" s="33"/>
      <c r="M4" s="34" t="str">
        <f>"175,0"</f>
        <v>175,0</v>
      </c>
      <c r="N4" s="34" t="str">
        <f>"104,7725"</f>
        <v>104,7725</v>
      </c>
      <c r="O4" s="32" t="s">
        <v>6</v>
      </c>
      <c r="P4" s="28"/>
      <c r="Q4" s="28"/>
      <c r="R4" s="28"/>
      <c r="S4" s="28"/>
      <c r="T4" s="28"/>
    </row>
    <row r="5" spans="1:23">
      <c r="A5" s="32" t="s">
        <v>237</v>
      </c>
      <c r="B5" s="6" t="s">
        <v>182</v>
      </c>
      <c r="C5" s="32" t="s">
        <v>313</v>
      </c>
      <c r="D5" s="32" t="s">
        <v>73</v>
      </c>
      <c r="E5" s="32" t="s">
        <v>164</v>
      </c>
      <c r="F5" s="32" t="s">
        <v>172</v>
      </c>
      <c r="G5" s="32" t="s">
        <v>352</v>
      </c>
      <c r="H5" s="32" t="s">
        <v>169</v>
      </c>
      <c r="I5" s="33" t="s">
        <v>52</v>
      </c>
      <c r="J5" s="33" t="s">
        <v>52</v>
      </c>
      <c r="K5" s="32" t="s">
        <v>52</v>
      </c>
      <c r="L5" s="33"/>
      <c r="M5" s="34" t="str">
        <f t="shared" ref="M5:M8" si="0">"215,0"</f>
        <v>215,0</v>
      </c>
      <c r="N5" s="34" t="str">
        <f>"121,6470"</f>
        <v>121,6470</v>
      </c>
      <c r="O5" s="32" t="s">
        <v>6</v>
      </c>
      <c r="P5" s="28"/>
      <c r="Q5" s="28"/>
      <c r="R5" s="28"/>
      <c r="S5" s="28"/>
      <c r="T5" s="28"/>
    </row>
    <row r="6" spans="1:23">
      <c r="A6" s="6" t="s">
        <v>238</v>
      </c>
      <c r="B6" s="6" t="s">
        <v>182</v>
      </c>
      <c r="C6" s="6" t="s">
        <v>314</v>
      </c>
      <c r="D6" s="6" t="s">
        <v>74</v>
      </c>
      <c r="E6" s="6" t="s">
        <v>164</v>
      </c>
      <c r="F6" s="6" t="s">
        <v>172</v>
      </c>
      <c r="G6" s="6" t="s">
        <v>352</v>
      </c>
      <c r="H6" s="6" t="s">
        <v>198</v>
      </c>
      <c r="I6" s="7" t="s">
        <v>52</v>
      </c>
      <c r="J6" s="25" t="s">
        <v>75</v>
      </c>
      <c r="K6" s="25" t="s">
        <v>75</v>
      </c>
      <c r="L6" s="25"/>
      <c r="M6" s="14" t="str">
        <f t="shared" si="0"/>
        <v>215,0</v>
      </c>
      <c r="N6" s="15" t="str">
        <f>"121,3137"</f>
        <v>121,3137</v>
      </c>
      <c r="O6" s="6" t="s">
        <v>6</v>
      </c>
    </row>
    <row r="7" spans="1:23">
      <c r="A7" s="6" t="s">
        <v>237</v>
      </c>
      <c r="B7" s="6" t="s">
        <v>182</v>
      </c>
      <c r="C7" s="6" t="s">
        <v>313</v>
      </c>
      <c r="D7" s="6" t="s">
        <v>73</v>
      </c>
      <c r="E7" s="6" t="s">
        <v>164</v>
      </c>
      <c r="F7" s="6" t="s">
        <v>173</v>
      </c>
      <c r="G7" s="6" t="s">
        <v>352</v>
      </c>
      <c r="H7" s="6" t="s">
        <v>169</v>
      </c>
      <c r="I7" s="25" t="s">
        <v>52</v>
      </c>
      <c r="J7" s="25" t="s">
        <v>52</v>
      </c>
      <c r="K7" s="7" t="s">
        <v>52</v>
      </c>
      <c r="L7" s="25"/>
      <c r="M7" s="14" t="str">
        <f t="shared" si="0"/>
        <v>215,0</v>
      </c>
      <c r="N7" s="15" t="str">
        <f>"122,8635"</f>
        <v>122,8635</v>
      </c>
      <c r="O7" s="6" t="s">
        <v>6</v>
      </c>
    </row>
    <row r="8" spans="1:23">
      <c r="A8" s="32" t="s">
        <v>238</v>
      </c>
      <c r="B8" s="6" t="s">
        <v>182</v>
      </c>
      <c r="C8" s="32" t="s">
        <v>314</v>
      </c>
      <c r="D8" s="32" t="s">
        <v>74</v>
      </c>
      <c r="E8" s="32" t="s">
        <v>164</v>
      </c>
      <c r="F8" s="32" t="s">
        <v>207</v>
      </c>
      <c r="G8" s="32" t="s">
        <v>352</v>
      </c>
      <c r="H8" s="32" t="s">
        <v>169</v>
      </c>
      <c r="I8" s="32" t="s">
        <v>52</v>
      </c>
      <c r="J8" s="33" t="s">
        <v>75</v>
      </c>
      <c r="K8" s="33" t="s">
        <v>75</v>
      </c>
      <c r="L8" s="33"/>
      <c r="M8" s="34" t="str">
        <f t="shared" si="0"/>
        <v>215,0</v>
      </c>
      <c r="N8" s="34" t="str">
        <f>"139,1469"</f>
        <v>139,1469</v>
      </c>
      <c r="O8" s="32" t="s">
        <v>6</v>
      </c>
      <c r="P8" s="28"/>
      <c r="Q8" s="28"/>
      <c r="R8" s="28"/>
      <c r="S8" s="28"/>
      <c r="T8" s="28"/>
    </row>
    <row r="9" spans="1:23">
      <c r="A9" s="32" t="s">
        <v>239</v>
      </c>
      <c r="B9" s="6" t="s">
        <v>182</v>
      </c>
      <c r="C9" s="32" t="s">
        <v>315</v>
      </c>
      <c r="D9" s="32" t="s">
        <v>76</v>
      </c>
      <c r="E9" s="32" t="s">
        <v>197</v>
      </c>
      <c r="F9" s="32" t="s">
        <v>203</v>
      </c>
      <c r="G9" s="32" t="s">
        <v>352</v>
      </c>
      <c r="H9" s="32" t="s">
        <v>169</v>
      </c>
      <c r="I9" s="32" t="s">
        <v>55</v>
      </c>
      <c r="J9" s="32" t="s">
        <v>65</v>
      </c>
      <c r="K9" s="33" t="s">
        <v>63</v>
      </c>
      <c r="L9" s="33"/>
      <c r="M9" s="34" t="str">
        <f>"250,0"</f>
        <v>250,0</v>
      </c>
      <c r="N9" s="34" t="str">
        <f>"142,9131"</f>
        <v>142,9131</v>
      </c>
      <c r="O9" s="32" t="s">
        <v>6</v>
      </c>
      <c r="P9" s="28"/>
      <c r="Q9" s="28"/>
      <c r="R9" s="28"/>
      <c r="S9" s="28"/>
      <c r="T9" s="28"/>
    </row>
    <row r="19" spans="1:6" ht="18">
      <c r="A19" s="8"/>
      <c r="B19" s="8"/>
      <c r="C19" s="8"/>
    </row>
    <row r="20" spans="1:6" ht="15">
      <c r="A20" s="9"/>
      <c r="B20" s="9"/>
      <c r="C20" s="9"/>
    </row>
    <row r="21" spans="1:6" ht="14.25">
      <c r="A21" s="10"/>
      <c r="B21" s="10"/>
      <c r="C21" s="11"/>
    </row>
    <row r="22" spans="1:6" ht="15">
      <c r="A22" s="12"/>
      <c r="B22" s="12"/>
      <c r="C22" s="12"/>
      <c r="D22" s="12"/>
      <c r="E22" s="2"/>
      <c r="F22" s="2"/>
    </row>
    <row r="23" spans="1:6">
      <c r="A23" s="13"/>
      <c r="B23" s="13"/>
    </row>
    <row r="24" spans="1:6">
      <c r="A24" s="13"/>
      <c r="B24" s="13"/>
    </row>
    <row r="25" spans="1:6">
      <c r="A25" s="13"/>
      <c r="B25" s="13"/>
    </row>
    <row r="26" spans="1:6">
      <c r="A26" s="13"/>
      <c r="B26" s="13"/>
    </row>
    <row r="28" spans="1:6" ht="14.25">
      <c r="A28" s="10"/>
      <c r="B28" s="10"/>
      <c r="C28" s="11"/>
    </row>
    <row r="29" spans="1:6" ht="15">
      <c r="A29" s="12"/>
      <c r="B29" s="12"/>
      <c r="C29" s="12"/>
      <c r="D29" s="12"/>
      <c r="E29" s="2"/>
      <c r="F29" s="2"/>
    </row>
    <row r="30" spans="1:6">
      <c r="A30" s="13"/>
      <c r="B30" s="13"/>
    </row>
    <row r="31" spans="1:6">
      <c r="A31" s="13"/>
      <c r="B31" s="13"/>
    </row>
    <row r="32" spans="1:6">
      <c r="A32" s="13"/>
      <c r="B32" s="13"/>
    </row>
  </sheetData>
  <mergeCells count="1">
    <mergeCell ref="I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7"/>
  <sheetViews>
    <sheetView workbookViewId="0">
      <selection activeCell="G3" sqref="G3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6.85546875" style="3" customWidth="1"/>
    <col min="5" max="5" width="5" style="3" customWidth="1"/>
    <col min="6" max="6" width="10.5703125" style="3" customWidth="1"/>
    <col min="7" max="7" width="12.7109375" style="3" customWidth="1"/>
    <col min="8" max="8" width="3.42578125" style="3" customWidth="1"/>
    <col min="9" max="11" width="3.85546875" style="4" customWidth="1"/>
    <col min="12" max="12" width="6.5703125" style="5" customWidth="1"/>
    <col min="13" max="13" width="6.42578125" style="1" customWidth="1"/>
    <col min="14" max="14" width="7.140625" style="3" customWidth="1"/>
    <col min="15" max="16384" width="7.85546875" style="4"/>
  </cols>
  <sheetData>
    <row r="1" spans="1:22" s="2" customFormat="1" ht="12.75" customHeight="1">
      <c r="A1" s="49" t="s">
        <v>156</v>
      </c>
      <c r="B1" s="49" t="s">
        <v>180</v>
      </c>
      <c r="C1" s="50" t="s">
        <v>188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189</v>
      </c>
      <c r="I1" s="51" t="s">
        <v>165</v>
      </c>
      <c r="J1" s="51"/>
      <c r="K1" s="51"/>
      <c r="L1" s="49" t="s">
        <v>192</v>
      </c>
      <c r="M1" s="49" t="s">
        <v>0</v>
      </c>
      <c r="N1" s="49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/>
      <c r="M2" s="49"/>
      <c r="N2" s="49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316</v>
      </c>
      <c r="B3" s="6" t="s">
        <v>181</v>
      </c>
      <c r="C3" s="6" t="s">
        <v>317</v>
      </c>
      <c r="D3" s="6" t="s">
        <v>79</v>
      </c>
      <c r="E3" s="32" t="s">
        <v>195</v>
      </c>
      <c r="F3" s="32" t="s">
        <v>173</v>
      </c>
      <c r="G3" s="32" t="s">
        <v>352</v>
      </c>
      <c r="H3" s="32" t="s">
        <v>169</v>
      </c>
      <c r="I3" s="25" t="s">
        <v>80</v>
      </c>
      <c r="J3" s="25" t="s">
        <v>10</v>
      </c>
      <c r="K3" s="7" t="s">
        <v>10</v>
      </c>
      <c r="L3" s="14" t="str">
        <f>"50,0"</f>
        <v>50,0</v>
      </c>
      <c r="M3" s="15" t="str">
        <f>"44,7377"</f>
        <v>44,7377</v>
      </c>
      <c r="N3" s="6" t="s">
        <v>6</v>
      </c>
    </row>
    <row r="6" spans="1:2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  <c r="M6" s="29"/>
      <c r="N6" s="28"/>
      <c r="O6" s="28"/>
      <c r="P6" s="28"/>
      <c r="Q6" s="28"/>
      <c r="R6" s="28"/>
      <c r="S6" s="28"/>
    </row>
    <row r="9" spans="1:2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  <c r="M9" s="29"/>
      <c r="N9" s="28"/>
      <c r="O9" s="28"/>
      <c r="P9" s="28"/>
      <c r="Q9" s="28"/>
      <c r="R9" s="28"/>
      <c r="S9" s="28"/>
    </row>
    <row r="12" spans="1:2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8"/>
      <c r="O12" s="28"/>
      <c r="P12" s="28"/>
      <c r="Q12" s="28"/>
      <c r="R12" s="28"/>
      <c r="S12" s="28"/>
    </row>
    <row r="13" spans="1:22" ht="18">
      <c r="A13" s="8"/>
      <c r="B13" s="8"/>
      <c r="C13" s="8"/>
    </row>
    <row r="14" spans="1:22" ht="15">
      <c r="A14" s="9"/>
      <c r="B14" s="9"/>
      <c r="C14" s="9"/>
    </row>
    <row r="15" spans="1:22" ht="14.25">
      <c r="A15" s="31"/>
      <c r="B15" s="31"/>
      <c r="C15" s="31"/>
      <c r="D15" s="28"/>
      <c r="E15" s="28"/>
      <c r="F15" s="28"/>
      <c r="G15" s="28"/>
      <c r="H15" s="28"/>
      <c r="I15" s="28"/>
      <c r="J15" s="28"/>
      <c r="K15" s="28"/>
      <c r="L15" s="29"/>
      <c r="M15" s="29"/>
      <c r="N15" s="28"/>
      <c r="O15" s="28"/>
      <c r="P15" s="28"/>
      <c r="Q15" s="28"/>
      <c r="R15" s="28"/>
      <c r="S15" s="28"/>
    </row>
    <row r="16" spans="1:22" ht="15">
      <c r="A16" s="12"/>
      <c r="B16" s="12"/>
      <c r="C16" s="12"/>
      <c r="D16" s="12"/>
      <c r="E16" s="2"/>
      <c r="F16" s="2"/>
    </row>
    <row r="17" spans="1:2">
      <c r="A17" s="13"/>
      <c r="B17" s="13"/>
    </row>
  </sheetData>
  <mergeCells count="1">
    <mergeCell ref="I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6"/>
  <sheetViews>
    <sheetView workbookViewId="0">
      <selection activeCell="G3" sqref="G3"/>
    </sheetView>
  </sheetViews>
  <sheetFormatPr defaultColWidth="7.85546875" defaultRowHeight="12.75"/>
  <cols>
    <col min="1" max="1" width="23" style="3" bestFit="1" customWidth="1"/>
    <col min="2" max="2" width="5" style="3" bestFit="1" customWidth="1"/>
    <col min="3" max="3" width="10.140625" style="3" bestFit="1" customWidth="1"/>
    <col min="4" max="4" width="7.5703125" style="3" customWidth="1"/>
    <col min="5" max="5" width="6.28515625" style="3" customWidth="1"/>
    <col min="6" max="6" width="10.42578125" style="3" bestFit="1" customWidth="1"/>
    <col min="7" max="7" width="12.5703125" style="3" customWidth="1"/>
    <col min="8" max="8" width="3.85546875" style="3" customWidth="1"/>
    <col min="9" max="11" width="5.5703125" style="4" bestFit="1" customWidth="1"/>
    <col min="12" max="12" width="6.5703125" style="5" customWidth="1"/>
    <col min="13" max="13" width="8.5703125" style="1" bestFit="1" customWidth="1"/>
    <col min="14" max="14" width="8.85546875" style="3" bestFit="1" customWidth="1"/>
    <col min="15" max="16384" width="7.85546875" style="4"/>
  </cols>
  <sheetData>
    <row r="1" spans="1:22" s="2" customFormat="1" ht="12.75" customHeight="1">
      <c r="A1" s="49" t="s">
        <v>156</v>
      </c>
      <c r="B1" s="49" t="s">
        <v>180</v>
      </c>
      <c r="C1" s="50" t="s">
        <v>188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189</v>
      </c>
      <c r="I1" s="51" t="s">
        <v>166</v>
      </c>
      <c r="J1" s="51"/>
      <c r="K1" s="51"/>
      <c r="L1" s="49" t="s">
        <v>167</v>
      </c>
      <c r="M1" s="49" t="s">
        <v>0</v>
      </c>
      <c r="N1" s="49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/>
      <c r="M2" s="49"/>
      <c r="N2" s="49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241</v>
      </c>
      <c r="B3" s="6" t="s">
        <v>181</v>
      </c>
      <c r="C3" s="6" t="s">
        <v>318</v>
      </c>
      <c r="D3" s="6" t="s">
        <v>25</v>
      </c>
      <c r="E3" s="32" t="s">
        <v>240</v>
      </c>
      <c r="F3" s="32" t="s">
        <v>172</v>
      </c>
      <c r="G3" s="32" t="s">
        <v>352</v>
      </c>
      <c r="H3" s="32" t="s">
        <v>169</v>
      </c>
      <c r="I3" s="7" t="s">
        <v>26</v>
      </c>
      <c r="J3" s="7" t="s">
        <v>27</v>
      </c>
      <c r="K3" s="25" t="s">
        <v>28</v>
      </c>
      <c r="L3" s="14" t="str">
        <f>"87,5"</f>
        <v>87,5</v>
      </c>
      <c r="M3" s="15" t="str">
        <f>"98,7175"</f>
        <v>98,7175</v>
      </c>
      <c r="N3" s="6" t="s">
        <v>6</v>
      </c>
    </row>
    <row r="4" spans="1:22">
      <c r="A4" s="32" t="s">
        <v>242</v>
      </c>
      <c r="B4" s="32" t="s">
        <v>181</v>
      </c>
      <c r="C4" s="32" t="s">
        <v>319</v>
      </c>
      <c r="D4" s="32" t="s">
        <v>29</v>
      </c>
      <c r="E4" s="32" t="s">
        <v>194</v>
      </c>
      <c r="F4" s="32" t="s">
        <v>173</v>
      </c>
      <c r="G4" s="32" t="s">
        <v>352</v>
      </c>
      <c r="H4" s="32" t="s">
        <v>169</v>
      </c>
      <c r="I4" s="32" t="s">
        <v>30</v>
      </c>
      <c r="J4" s="32" t="s">
        <v>31</v>
      </c>
      <c r="K4" s="32" t="s">
        <v>32</v>
      </c>
      <c r="L4" s="34" t="str">
        <f>"135,0"</f>
        <v>135,0</v>
      </c>
      <c r="M4" s="34" t="str">
        <f>"130,8825"</f>
        <v>130,8825</v>
      </c>
      <c r="N4" s="32" t="s">
        <v>6</v>
      </c>
      <c r="O4" s="28"/>
      <c r="P4" s="28"/>
      <c r="Q4" s="28"/>
      <c r="R4" s="28"/>
      <c r="S4" s="28"/>
    </row>
    <row r="5" spans="1:22">
      <c r="A5" s="32" t="s">
        <v>243</v>
      </c>
      <c r="B5" s="32" t="s">
        <v>182</v>
      </c>
      <c r="C5" s="32" t="s">
        <v>320</v>
      </c>
      <c r="D5" s="32" t="s">
        <v>33</v>
      </c>
      <c r="E5" s="32" t="s">
        <v>195</v>
      </c>
      <c r="F5" s="32" t="s">
        <v>172</v>
      </c>
      <c r="G5" s="32" t="s">
        <v>352</v>
      </c>
      <c r="H5" s="32" t="s">
        <v>169</v>
      </c>
      <c r="I5" s="33" t="s">
        <v>34</v>
      </c>
      <c r="J5" s="32" t="s">
        <v>35</v>
      </c>
      <c r="K5" s="32" t="s">
        <v>36</v>
      </c>
      <c r="L5" s="34" t="str">
        <f>"212,5"</f>
        <v>212,5</v>
      </c>
      <c r="M5" s="34" t="str">
        <f>"147,1881"</f>
        <v>147,1881</v>
      </c>
      <c r="N5" s="32" t="s">
        <v>6</v>
      </c>
      <c r="O5" s="28"/>
      <c r="P5" s="28"/>
      <c r="Q5" s="28"/>
      <c r="R5" s="28"/>
      <c r="S5" s="28"/>
    </row>
    <row r="6" spans="1:22">
      <c r="A6" s="6" t="s">
        <v>249</v>
      </c>
      <c r="B6" s="32" t="s">
        <v>182</v>
      </c>
      <c r="C6" s="6" t="s">
        <v>321</v>
      </c>
      <c r="D6" s="6" t="s">
        <v>37</v>
      </c>
      <c r="E6" s="6" t="s">
        <v>195</v>
      </c>
      <c r="F6" s="6" t="s">
        <v>172</v>
      </c>
      <c r="G6" s="6" t="s">
        <v>366</v>
      </c>
      <c r="H6" s="6" t="s">
        <v>198</v>
      </c>
      <c r="I6" s="7" t="s">
        <v>38</v>
      </c>
      <c r="J6" s="7" t="s">
        <v>35</v>
      </c>
      <c r="K6" s="7" t="s">
        <v>39</v>
      </c>
      <c r="L6" s="14" t="str">
        <f>"210,0"</f>
        <v>210,0</v>
      </c>
      <c r="M6" s="15" t="str">
        <f>"148,4910"</f>
        <v>148,4910</v>
      </c>
      <c r="N6" s="6" t="s">
        <v>6</v>
      </c>
    </row>
    <row r="7" spans="1:22">
      <c r="A7" s="6" t="s">
        <v>250</v>
      </c>
      <c r="B7" s="32" t="s">
        <v>182</v>
      </c>
      <c r="C7" s="6" t="s">
        <v>322</v>
      </c>
      <c r="D7" s="6" t="s">
        <v>40</v>
      </c>
      <c r="E7" s="6" t="s">
        <v>195</v>
      </c>
      <c r="F7" s="6" t="s">
        <v>172</v>
      </c>
      <c r="G7" s="6" t="s">
        <v>352</v>
      </c>
      <c r="H7" s="6" t="s">
        <v>199</v>
      </c>
      <c r="I7" s="25" t="s">
        <v>41</v>
      </c>
      <c r="J7" s="7" t="s">
        <v>42</v>
      </c>
      <c r="K7" s="7" t="s">
        <v>43</v>
      </c>
      <c r="L7" s="14" t="str">
        <f>"185,0"</f>
        <v>185,0</v>
      </c>
      <c r="M7" s="15" t="str">
        <f>"129,4538"</f>
        <v>129,4538</v>
      </c>
      <c r="N7" s="6" t="s">
        <v>6</v>
      </c>
    </row>
    <row r="8" spans="1:22">
      <c r="A8" s="6" t="s">
        <v>244</v>
      </c>
      <c r="B8" s="32" t="s">
        <v>182</v>
      </c>
      <c r="C8" s="6" t="s">
        <v>323</v>
      </c>
      <c r="D8" s="6" t="s">
        <v>44</v>
      </c>
      <c r="E8" s="6" t="s">
        <v>162</v>
      </c>
      <c r="F8" s="6" t="s">
        <v>201</v>
      </c>
      <c r="G8" s="6" t="s">
        <v>357</v>
      </c>
      <c r="H8" s="6" t="s">
        <v>169</v>
      </c>
      <c r="I8" s="7" t="s">
        <v>45</v>
      </c>
      <c r="J8" s="7" t="s">
        <v>46</v>
      </c>
      <c r="K8" s="7" t="s">
        <v>47</v>
      </c>
      <c r="L8" s="14" t="str">
        <f>"165,0"</f>
        <v>165,0</v>
      </c>
      <c r="M8" s="15" t="str">
        <f>"107,1262"</f>
        <v>107,1262</v>
      </c>
      <c r="N8" s="6" t="s">
        <v>6</v>
      </c>
    </row>
    <row r="9" spans="1:22">
      <c r="A9" s="32" t="s">
        <v>245</v>
      </c>
      <c r="B9" s="32" t="s">
        <v>182</v>
      </c>
      <c r="C9" s="32" t="s">
        <v>324</v>
      </c>
      <c r="D9" s="32" t="s">
        <v>48</v>
      </c>
      <c r="E9" s="32" t="s">
        <v>162</v>
      </c>
      <c r="F9" s="32" t="s">
        <v>172</v>
      </c>
      <c r="G9" s="32" t="s">
        <v>352</v>
      </c>
      <c r="H9" s="32" t="s">
        <v>169</v>
      </c>
      <c r="I9" s="32" t="s">
        <v>43</v>
      </c>
      <c r="J9" s="32" t="s">
        <v>38</v>
      </c>
      <c r="K9" s="33" t="s">
        <v>49</v>
      </c>
      <c r="L9" s="34" t="str">
        <f>"190,0"</f>
        <v>190,0</v>
      </c>
      <c r="M9" s="34" t="str">
        <f>"124,5735"</f>
        <v>124,5735</v>
      </c>
      <c r="N9" s="32" t="s">
        <v>6</v>
      </c>
      <c r="O9" s="28"/>
      <c r="P9" s="28"/>
      <c r="Q9" s="28"/>
      <c r="R9" s="28"/>
      <c r="S9" s="28"/>
    </row>
    <row r="10" spans="1:22">
      <c r="A10" s="6" t="s">
        <v>246</v>
      </c>
      <c r="B10" s="32" t="s">
        <v>182</v>
      </c>
      <c r="C10" s="6" t="s">
        <v>325</v>
      </c>
      <c r="D10" s="6" t="s">
        <v>50</v>
      </c>
      <c r="E10" s="6" t="s">
        <v>163</v>
      </c>
      <c r="F10" s="6" t="s">
        <v>202</v>
      </c>
      <c r="G10" s="6" t="s">
        <v>352</v>
      </c>
      <c r="H10" s="6" t="s">
        <v>169</v>
      </c>
      <c r="I10" s="7" t="s">
        <v>42</v>
      </c>
      <c r="J10" s="7" t="s">
        <v>51</v>
      </c>
      <c r="K10" s="7" t="s">
        <v>52</v>
      </c>
      <c r="L10" s="14" t="str">
        <f>"215,0"</f>
        <v>215,0</v>
      </c>
      <c r="M10" s="15" t="str">
        <f>"128,5055"</f>
        <v>128,5055</v>
      </c>
      <c r="N10" s="6" t="s">
        <v>6</v>
      </c>
    </row>
    <row r="11" spans="1:22">
      <c r="A11" s="6" t="s">
        <v>247</v>
      </c>
      <c r="B11" s="32" t="s">
        <v>182</v>
      </c>
      <c r="C11" s="6" t="s">
        <v>326</v>
      </c>
      <c r="D11" s="6" t="s">
        <v>53</v>
      </c>
      <c r="E11" s="6" t="s">
        <v>163</v>
      </c>
      <c r="F11" s="6" t="s">
        <v>172</v>
      </c>
      <c r="G11" s="6" t="s">
        <v>363</v>
      </c>
      <c r="H11" s="6" t="s">
        <v>169</v>
      </c>
      <c r="I11" s="25" t="s">
        <v>54</v>
      </c>
      <c r="J11" s="7" t="s">
        <v>54</v>
      </c>
      <c r="K11" s="7" t="s">
        <v>55</v>
      </c>
      <c r="L11" s="14" t="str">
        <f>"232,5"</f>
        <v>232,5</v>
      </c>
      <c r="M11" s="15" t="str">
        <f>"137,5586"</f>
        <v>137,5586</v>
      </c>
      <c r="N11" s="6" t="s">
        <v>6</v>
      </c>
    </row>
    <row r="12" spans="1:22">
      <c r="A12" s="6" t="s">
        <v>248</v>
      </c>
      <c r="B12" s="32" t="s">
        <v>182</v>
      </c>
      <c r="C12" s="6" t="s">
        <v>327</v>
      </c>
      <c r="D12" s="6" t="s">
        <v>56</v>
      </c>
      <c r="E12" s="6" t="s">
        <v>184</v>
      </c>
      <c r="F12" s="6" t="s">
        <v>172</v>
      </c>
      <c r="G12" s="6" t="s">
        <v>352</v>
      </c>
      <c r="H12" s="6" t="s">
        <v>169</v>
      </c>
      <c r="I12" s="7" t="s">
        <v>42</v>
      </c>
      <c r="J12" s="7" t="s">
        <v>52</v>
      </c>
      <c r="K12" s="25" t="s">
        <v>57</v>
      </c>
      <c r="L12" s="14" t="str">
        <f>"215,0"</f>
        <v>215,0</v>
      </c>
      <c r="M12" s="15" t="str">
        <f>"118,6478"</f>
        <v>118,6478</v>
      </c>
      <c r="N12" s="6" t="s">
        <v>6</v>
      </c>
    </row>
    <row r="22" spans="1:6" ht="18">
      <c r="A22" s="8"/>
      <c r="B22" s="8"/>
      <c r="C22" s="8"/>
    </row>
    <row r="23" spans="1:6" ht="15">
      <c r="A23" s="9"/>
      <c r="B23" s="9"/>
      <c r="C23" s="9"/>
    </row>
    <row r="24" spans="1:6" ht="14.25">
      <c r="A24" s="10"/>
      <c r="B24" s="10"/>
      <c r="C24" s="11"/>
    </row>
    <row r="25" spans="1:6" ht="15">
      <c r="A25" s="12"/>
      <c r="B25" s="12"/>
      <c r="C25" s="12"/>
      <c r="D25" s="12"/>
      <c r="E25" s="2"/>
      <c r="F25" s="2"/>
    </row>
    <row r="26" spans="1:6">
      <c r="A26" s="13"/>
      <c r="B26" s="13"/>
    </row>
    <row r="28" spans="1:6" ht="14.25">
      <c r="A28" s="10"/>
      <c r="B28" s="10"/>
      <c r="C28" s="11"/>
    </row>
    <row r="29" spans="1:6" ht="15">
      <c r="A29" s="12"/>
      <c r="B29" s="12"/>
      <c r="C29" s="12"/>
      <c r="D29" s="12"/>
      <c r="E29" s="2"/>
      <c r="F29" s="2"/>
    </row>
    <row r="30" spans="1:6">
      <c r="A30" s="13"/>
      <c r="B30" s="13"/>
    </row>
    <row r="33" spans="1:6" ht="15">
      <c r="A33" s="9"/>
      <c r="B33" s="9"/>
      <c r="C33" s="9"/>
    </row>
    <row r="34" spans="1:6" ht="14.25">
      <c r="A34" s="10"/>
      <c r="B34" s="10"/>
      <c r="C34" s="11"/>
    </row>
    <row r="35" spans="1:6" ht="15">
      <c r="A35" s="12"/>
      <c r="B35" s="12"/>
      <c r="C35" s="12"/>
      <c r="D35" s="12"/>
      <c r="E35" s="2"/>
      <c r="F35" s="2"/>
    </row>
    <row r="36" spans="1:6">
      <c r="A36" s="13"/>
      <c r="B36" s="13"/>
    </row>
    <row r="37" spans="1:6">
      <c r="A37" s="13"/>
      <c r="B37" s="13"/>
    </row>
    <row r="39" spans="1:6" ht="14.25">
      <c r="A39" s="10"/>
      <c r="B39" s="10"/>
      <c r="C39" s="11"/>
    </row>
    <row r="40" spans="1:6" ht="15">
      <c r="A40" s="12"/>
      <c r="B40" s="12"/>
      <c r="C40" s="12"/>
      <c r="D40" s="12"/>
      <c r="E40" s="2"/>
      <c r="F40" s="2"/>
    </row>
    <row r="41" spans="1:6">
      <c r="A41" s="13"/>
      <c r="B41" s="13"/>
    </row>
    <row r="42" spans="1:6">
      <c r="A42" s="13"/>
      <c r="B42" s="13"/>
    </row>
    <row r="43" spans="1:6">
      <c r="A43" s="13"/>
      <c r="B43" s="13"/>
    </row>
    <row r="44" spans="1:6">
      <c r="A44" s="13"/>
      <c r="B44" s="13"/>
    </row>
    <row r="45" spans="1:6">
      <c r="A45" s="13"/>
      <c r="B45" s="13"/>
    </row>
    <row r="46" spans="1:6">
      <c r="A46" s="13"/>
      <c r="B46" s="13"/>
    </row>
  </sheetData>
  <mergeCells count="1">
    <mergeCell ref="I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workbookViewId="0">
      <selection activeCell="G3" sqref="G3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7.85546875" style="3" customWidth="1"/>
    <col min="5" max="5" width="4.5703125" style="3" bestFit="1" customWidth="1"/>
    <col min="6" max="6" width="10.5703125" style="3" customWidth="1"/>
    <col min="7" max="7" width="13.7109375" style="3" bestFit="1" customWidth="1"/>
    <col min="8" max="8" width="5.7109375" style="3" customWidth="1"/>
    <col min="9" max="11" width="3.85546875" style="4" customWidth="1"/>
    <col min="12" max="12" width="6.5703125" style="5" customWidth="1"/>
    <col min="13" max="13" width="6.42578125" style="1" customWidth="1"/>
    <col min="14" max="14" width="8.85546875" style="3" bestFit="1" customWidth="1"/>
    <col min="15" max="16384" width="7.85546875" style="4"/>
  </cols>
  <sheetData>
    <row r="1" spans="1:22" s="2" customFormat="1" ht="12.75" customHeight="1">
      <c r="A1" s="49" t="s">
        <v>156</v>
      </c>
      <c r="B1" s="49" t="s">
        <v>180</v>
      </c>
      <c r="C1" s="50" t="s">
        <v>188</v>
      </c>
      <c r="D1" s="50" t="s">
        <v>157</v>
      </c>
      <c r="E1" s="50" t="s">
        <v>158</v>
      </c>
      <c r="F1" s="50" t="s">
        <v>170</v>
      </c>
      <c r="G1" s="49" t="s">
        <v>159</v>
      </c>
      <c r="H1" s="49" t="s">
        <v>189</v>
      </c>
      <c r="I1" s="51" t="s">
        <v>251</v>
      </c>
      <c r="J1" s="51"/>
      <c r="K1" s="51"/>
      <c r="L1" s="49" t="s">
        <v>167</v>
      </c>
      <c r="M1" s="49" t="s">
        <v>0</v>
      </c>
      <c r="N1" s="49" t="s">
        <v>1</v>
      </c>
      <c r="O1" s="40"/>
      <c r="P1" s="40"/>
      <c r="Q1" s="40"/>
      <c r="R1" s="40"/>
      <c r="S1" s="40"/>
      <c r="T1" s="40"/>
      <c r="U1" s="40"/>
      <c r="V1" s="40"/>
    </row>
    <row r="2" spans="1:22" s="2" customFormat="1" ht="21" customHeigh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/>
      <c r="M2" s="49"/>
      <c r="N2" s="49"/>
      <c r="O2" s="40"/>
      <c r="P2" s="40"/>
      <c r="Q2" s="40"/>
      <c r="R2" s="40"/>
      <c r="S2" s="40"/>
      <c r="T2" s="40"/>
      <c r="U2" s="40"/>
      <c r="V2" s="40"/>
    </row>
    <row r="3" spans="1:22">
      <c r="A3" s="6" t="s">
        <v>253</v>
      </c>
      <c r="B3" s="6" t="s">
        <v>182</v>
      </c>
      <c r="C3" s="6" t="s">
        <v>328</v>
      </c>
      <c r="D3" s="6" t="s">
        <v>9</v>
      </c>
      <c r="E3" s="32" t="s">
        <v>194</v>
      </c>
      <c r="F3" s="32" t="s">
        <v>172</v>
      </c>
      <c r="G3" s="32" t="s">
        <v>352</v>
      </c>
      <c r="H3" s="32" t="s">
        <v>169</v>
      </c>
      <c r="I3" s="7" t="s">
        <v>10</v>
      </c>
      <c r="J3" s="7" t="s">
        <v>11</v>
      </c>
      <c r="K3" s="7" t="s">
        <v>8</v>
      </c>
      <c r="L3" s="14" t="str">
        <f>"55,0"</f>
        <v>55,0</v>
      </c>
      <c r="M3" s="15" t="str">
        <f>"41,7450"</f>
        <v>41,7450</v>
      </c>
      <c r="N3" s="6" t="s">
        <v>6</v>
      </c>
    </row>
    <row r="4" spans="1:22">
      <c r="A4" s="32" t="s">
        <v>254</v>
      </c>
      <c r="B4" s="6" t="s">
        <v>182</v>
      </c>
      <c r="C4" s="32" t="s">
        <v>329</v>
      </c>
      <c r="D4" s="32" t="s">
        <v>12</v>
      </c>
      <c r="E4" s="32" t="s">
        <v>195</v>
      </c>
      <c r="F4" s="32" t="s">
        <v>202</v>
      </c>
      <c r="G4" s="32" t="s">
        <v>352</v>
      </c>
      <c r="H4" s="32" t="s">
        <v>169</v>
      </c>
      <c r="I4" s="32" t="s">
        <v>13</v>
      </c>
      <c r="J4" s="32" t="s">
        <v>10</v>
      </c>
      <c r="K4" s="32" t="s">
        <v>8</v>
      </c>
      <c r="L4" s="34" t="str">
        <f>"55,0"</f>
        <v>55,0</v>
      </c>
      <c r="M4" s="34" t="str">
        <f>"38,2498"</f>
        <v>38,2498</v>
      </c>
      <c r="N4" s="32" t="s">
        <v>6</v>
      </c>
      <c r="O4" s="28"/>
      <c r="P4" s="28"/>
      <c r="Q4" s="28"/>
      <c r="R4" s="28"/>
      <c r="S4" s="28"/>
    </row>
    <row r="5" spans="1:22">
      <c r="A5" s="6" t="s">
        <v>255</v>
      </c>
      <c r="B5" s="6" t="s">
        <v>182</v>
      </c>
      <c r="C5" s="6" t="s">
        <v>330</v>
      </c>
      <c r="D5" s="6" t="s">
        <v>14</v>
      </c>
      <c r="E5" s="6" t="s">
        <v>195</v>
      </c>
      <c r="F5" s="6" t="s">
        <v>172</v>
      </c>
      <c r="G5" s="6" t="s">
        <v>363</v>
      </c>
      <c r="H5" s="6" t="s">
        <v>169</v>
      </c>
      <c r="I5" s="7" t="s">
        <v>13</v>
      </c>
      <c r="J5" s="7" t="s">
        <v>10</v>
      </c>
      <c r="K5" s="25" t="s">
        <v>11</v>
      </c>
      <c r="L5" s="14" t="str">
        <f>"50,0"</f>
        <v>50,0</v>
      </c>
      <c r="M5" s="15" t="str">
        <f>"34,4950"</f>
        <v>34,4950</v>
      </c>
      <c r="N5" s="6" t="s">
        <v>6</v>
      </c>
    </row>
    <row r="6" spans="1:22">
      <c r="A6" s="6" t="s">
        <v>256</v>
      </c>
      <c r="B6" s="6" t="s">
        <v>182</v>
      </c>
      <c r="C6" s="6" t="s">
        <v>331</v>
      </c>
      <c r="D6" s="6" t="s">
        <v>15</v>
      </c>
      <c r="E6" s="6" t="s">
        <v>195</v>
      </c>
      <c r="F6" s="6" t="s">
        <v>172</v>
      </c>
      <c r="G6" s="6" t="s">
        <v>352</v>
      </c>
      <c r="H6" s="6" t="s">
        <v>169</v>
      </c>
      <c r="I6" s="7" t="s">
        <v>11</v>
      </c>
      <c r="J6" s="7" t="s">
        <v>8</v>
      </c>
      <c r="K6" s="7" t="s">
        <v>16</v>
      </c>
      <c r="L6" s="14" t="str">
        <f>"57,5"</f>
        <v>57,5</v>
      </c>
      <c r="M6" s="15" t="str">
        <f>"41,1421"</f>
        <v>41,1421</v>
      </c>
      <c r="N6" s="6" t="s">
        <v>6</v>
      </c>
    </row>
    <row r="7" spans="1:22">
      <c r="A7" s="6" t="s">
        <v>257</v>
      </c>
      <c r="B7" s="6" t="s">
        <v>182</v>
      </c>
      <c r="C7" s="6" t="s">
        <v>332</v>
      </c>
      <c r="D7" s="6" t="s">
        <v>17</v>
      </c>
      <c r="E7" s="6" t="s">
        <v>162</v>
      </c>
      <c r="F7" s="6" t="s">
        <v>201</v>
      </c>
      <c r="G7" s="6" t="s">
        <v>364</v>
      </c>
      <c r="H7" s="6" t="s">
        <v>169</v>
      </c>
      <c r="I7" s="7" t="s">
        <v>18</v>
      </c>
      <c r="J7" s="7" t="s">
        <v>13</v>
      </c>
      <c r="K7" s="25" t="s">
        <v>11</v>
      </c>
      <c r="L7" s="14" t="str">
        <f t="shared" ref="L7:L11" si="0">"45,0"</f>
        <v>45,0</v>
      </c>
      <c r="M7" s="15" t="str">
        <f>"29,7788"</f>
        <v>29,7788</v>
      </c>
      <c r="N7" s="6" t="s">
        <v>6</v>
      </c>
    </row>
    <row r="8" spans="1:22">
      <c r="A8" s="32" t="s">
        <v>257</v>
      </c>
      <c r="B8" s="6" t="s">
        <v>182</v>
      </c>
      <c r="C8" s="32" t="s">
        <v>332</v>
      </c>
      <c r="D8" s="32" t="s">
        <v>17</v>
      </c>
      <c r="E8" s="32" t="s">
        <v>162</v>
      </c>
      <c r="F8" s="32" t="s">
        <v>172</v>
      </c>
      <c r="G8" s="32" t="s">
        <v>364</v>
      </c>
      <c r="H8" s="32" t="s">
        <v>169</v>
      </c>
      <c r="I8" s="32" t="s">
        <v>18</v>
      </c>
      <c r="J8" s="32" t="s">
        <v>13</v>
      </c>
      <c r="K8" s="33" t="s">
        <v>11</v>
      </c>
      <c r="L8" s="34" t="str">
        <f t="shared" si="0"/>
        <v>45,0</v>
      </c>
      <c r="M8" s="34" t="str">
        <f>"29,7788"</f>
        <v>29,7788</v>
      </c>
      <c r="N8" s="32" t="s">
        <v>6</v>
      </c>
      <c r="O8" s="28"/>
      <c r="P8" s="28"/>
      <c r="Q8" s="28"/>
      <c r="R8" s="28"/>
      <c r="S8" s="28"/>
    </row>
    <row r="9" spans="1:22">
      <c r="A9" s="32" t="s">
        <v>258</v>
      </c>
      <c r="B9" s="6" t="s">
        <v>182</v>
      </c>
      <c r="C9" s="32" t="s">
        <v>333</v>
      </c>
      <c r="D9" s="32" t="s">
        <v>19</v>
      </c>
      <c r="E9" s="32" t="s">
        <v>163</v>
      </c>
      <c r="F9" s="32" t="s">
        <v>204</v>
      </c>
      <c r="G9" s="32" t="s">
        <v>352</v>
      </c>
      <c r="H9" s="32" t="s">
        <v>169</v>
      </c>
      <c r="I9" s="32" t="s">
        <v>11</v>
      </c>
      <c r="J9" s="33" t="s">
        <v>20</v>
      </c>
      <c r="K9" s="33" t="s">
        <v>20</v>
      </c>
      <c r="L9" s="34" t="str">
        <f>"52,5"</f>
        <v>52,5</v>
      </c>
      <c r="M9" s="34" t="str">
        <f>"30,6757"</f>
        <v>30,6757</v>
      </c>
      <c r="N9" s="32" t="s">
        <v>6</v>
      </c>
      <c r="O9" s="28"/>
      <c r="P9" s="28"/>
      <c r="Q9" s="28"/>
      <c r="R9" s="28"/>
      <c r="S9" s="28"/>
    </row>
    <row r="10" spans="1:22">
      <c r="A10" s="6" t="s">
        <v>259</v>
      </c>
      <c r="B10" s="6" t="s">
        <v>182</v>
      </c>
      <c r="C10" s="6" t="s">
        <v>334</v>
      </c>
      <c r="D10" s="6" t="s">
        <v>21</v>
      </c>
      <c r="E10" s="6" t="s">
        <v>163</v>
      </c>
      <c r="F10" s="6" t="s">
        <v>172</v>
      </c>
      <c r="G10" s="6" t="s">
        <v>352</v>
      </c>
      <c r="H10" s="6" t="s">
        <v>169</v>
      </c>
      <c r="I10" s="7" t="s">
        <v>22</v>
      </c>
      <c r="J10" s="25" t="s">
        <v>13</v>
      </c>
      <c r="K10" s="7" t="s">
        <v>13</v>
      </c>
      <c r="L10" s="14" t="str">
        <f t="shared" si="0"/>
        <v>45,0</v>
      </c>
      <c r="M10" s="15" t="str">
        <f>"26,8132"</f>
        <v>26,8132</v>
      </c>
      <c r="N10" s="6" t="s">
        <v>6</v>
      </c>
    </row>
    <row r="11" spans="1:22">
      <c r="A11" s="6" t="s">
        <v>259</v>
      </c>
      <c r="B11" s="6" t="s">
        <v>182</v>
      </c>
      <c r="C11" s="6" t="s">
        <v>334</v>
      </c>
      <c r="D11" s="6" t="s">
        <v>21</v>
      </c>
      <c r="E11" s="6" t="s">
        <v>163</v>
      </c>
      <c r="F11" s="6" t="s">
        <v>173</v>
      </c>
      <c r="G11" s="6" t="s">
        <v>352</v>
      </c>
      <c r="H11" s="6" t="s">
        <v>169</v>
      </c>
      <c r="I11" s="7" t="s">
        <v>22</v>
      </c>
      <c r="J11" s="25" t="s">
        <v>13</v>
      </c>
      <c r="K11" s="7" t="s">
        <v>13</v>
      </c>
      <c r="L11" s="14" t="str">
        <f t="shared" si="0"/>
        <v>45,0</v>
      </c>
      <c r="M11" s="15" t="str">
        <f>"27,9662"</f>
        <v>27,9662</v>
      </c>
      <c r="N11" s="6" t="s">
        <v>6</v>
      </c>
    </row>
    <row r="12" spans="1:22">
      <c r="A12" s="6" t="s">
        <v>252</v>
      </c>
      <c r="B12" s="6" t="s">
        <v>182</v>
      </c>
      <c r="C12" s="6" t="s">
        <v>335</v>
      </c>
      <c r="D12" s="6" t="s">
        <v>23</v>
      </c>
      <c r="E12" s="6" t="s">
        <v>164</v>
      </c>
      <c r="F12" s="6" t="s">
        <v>172</v>
      </c>
      <c r="G12" s="6" t="s">
        <v>365</v>
      </c>
      <c r="H12" s="6"/>
      <c r="I12" s="25" t="s">
        <v>24</v>
      </c>
      <c r="J12" s="25" t="s">
        <v>4</v>
      </c>
      <c r="K12" s="25" t="s">
        <v>4</v>
      </c>
      <c r="L12" s="14" t="str">
        <f>"0.00"</f>
        <v>0.00</v>
      </c>
      <c r="M12" s="15"/>
      <c r="N12" s="6" t="s">
        <v>6</v>
      </c>
    </row>
    <row r="22" spans="1:6" ht="18">
      <c r="A22" s="8"/>
      <c r="B22" s="8"/>
      <c r="C22" s="8"/>
    </row>
    <row r="23" spans="1:6" ht="15">
      <c r="A23" s="9"/>
      <c r="B23" s="9"/>
      <c r="C23" s="9"/>
    </row>
    <row r="24" spans="1:6" ht="14.25">
      <c r="A24" s="10"/>
      <c r="B24" s="10"/>
      <c r="C24" s="11"/>
    </row>
    <row r="25" spans="1:6" ht="15">
      <c r="A25" s="12"/>
      <c r="B25" s="12"/>
      <c r="C25" s="12"/>
      <c r="D25" s="12"/>
      <c r="E25" s="2"/>
      <c r="F25" s="2"/>
    </row>
    <row r="26" spans="1:6">
      <c r="A26" s="13"/>
      <c r="B26" s="13"/>
    </row>
    <row r="27" spans="1:6">
      <c r="A27" s="13"/>
      <c r="B27" s="13"/>
    </row>
    <row r="29" spans="1:6" ht="14.25">
      <c r="A29" s="10"/>
      <c r="B29" s="10"/>
      <c r="C29" s="11"/>
    </row>
    <row r="30" spans="1:6" ht="15">
      <c r="A30" s="12"/>
      <c r="B30" s="12"/>
      <c r="C30" s="12"/>
      <c r="D30" s="12"/>
      <c r="E30" s="2"/>
      <c r="F30" s="2"/>
    </row>
    <row r="31" spans="1:6">
      <c r="A31" s="13"/>
      <c r="B31" s="13"/>
    </row>
    <row r="33" spans="1:6" ht="14.25">
      <c r="A33" s="10"/>
      <c r="B33" s="10"/>
      <c r="C33" s="11"/>
    </row>
    <row r="34" spans="1:6" ht="15">
      <c r="A34" s="12"/>
      <c r="B34" s="12"/>
      <c r="C34" s="12"/>
      <c r="D34" s="12"/>
      <c r="E34" s="2"/>
      <c r="F34" s="2"/>
    </row>
    <row r="35" spans="1:6">
      <c r="A35" s="13"/>
      <c r="B35" s="13"/>
    </row>
    <row r="36" spans="1:6">
      <c r="A36" s="13"/>
      <c r="B36" s="13"/>
    </row>
    <row r="37" spans="1:6">
      <c r="A37" s="13"/>
      <c r="B37" s="13"/>
    </row>
    <row r="38" spans="1:6">
      <c r="A38" s="13"/>
      <c r="B38" s="13"/>
    </row>
    <row r="40" spans="1:6" ht="14.25">
      <c r="A40" s="10"/>
      <c r="B40" s="10"/>
      <c r="C40" s="11"/>
    </row>
    <row r="41" spans="1:6" ht="15">
      <c r="A41" s="12"/>
      <c r="B41" s="12"/>
      <c r="C41" s="12"/>
      <c r="D41" s="12"/>
      <c r="E41" s="2"/>
      <c r="F41" s="2"/>
    </row>
    <row r="42" spans="1:6">
      <c r="A42" s="13"/>
      <c r="B42" s="13"/>
    </row>
    <row r="43" spans="1:6">
      <c r="A43" s="13"/>
      <c r="B43" s="13"/>
    </row>
  </sheetData>
  <mergeCells count="1">
    <mergeCell ref="I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9"/>
  <sheetViews>
    <sheetView workbookViewId="0">
      <selection activeCell="G3" sqref="G3"/>
    </sheetView>
  </sheetViews>
  <sheetFormatPr defaultColWidth="7.85546875" defaultRowHeight="12.75"/>
  <cols>
    <col min="1" max="1" width="21.140625" style="3" customWidth="1"/>
    <col min="2" max="2" width="5" style="3" bestFit="1" customWidth="1"/>
    <col min="3" max="3" width="10.140625" style="3" bestFit="1" customWidth="1"/>
    <col min="4" max="4" width="6.7109375" style="3" customWidth="1"/>
    <col min="5" max="5" width="5.42578125" style="3" customWidth="1"/>
    <col min="6" max="6" width="10.28515625" style="3" customWidth="1"/>
    <col min="7" max="7" width="16.140625" style="3" bestFit="1" customWidth="1"/>
    <col min="8" max="8" width="4.5703125" style="3" customWidth="1"/>
    <col min="9" max="17" width="4.7109375" style="4" customWidth="1"/>
    <col min="18" max="18" width="6.5703125" style="5" customWidth="1"/>
    <col min="19" max="19" width="8.5703125" style="1" bestFit="1" customWidth="1"/>
    <col min="20" max="20" width="8.85546875" style="3" bestFit="1" customWidth="1"/>
    <col min="21" max="16384" width="7.85546875" style="4"/>
  </cols>
  <sheetData>
    <row r="1" spans="1:20" s="2" customFormat="1" ht="12.75" customHeight="1">
      <c r="A1" s="49" t="s">
        <v>156</v>
      </c>
      <c r="B1" s="49" t="s">
        <v>180</v>
      </c>
      <c r="C1" s="50" t="s">
        <v>188</v>
      </c>
      <c r="D1" s="50" t="s">
        <v>157</v>
      </c>
      <c r="E1" s="50" t="s">
        <v>158</v>
      </c>
      <c r="F1" s="50" t="s">
        <v>170</v>
      </c>
      <c r="G1" s="49" t="s">
        <v>159</v>
      </c>
      <c r="H1" s="58" t="s">
        <v>189</v>
      </c>
      <c r="I1" s="55" t="s">
        <v>127</v>
      </c>
      <c r="J1" s="56"/>
      <c r="K1" s="57"/>
      <c r="L1" s="55" t="s">
        <v>165</v>
      </c>
      <c r="M1" s="56"/>
      <c r="N1" s="57"/>
      <c r="O1" s="55" t="s">
        <v>166</v>
      </c>
      <c r="P1" s="56"/>
      <c r="Q1" s="57"/>
      <c r="R1" s="49" t="s">
        <v>167</v>
      </c>
      <c r="S1" s="49" t="s">
        <v>0</v>
      </c>
      <c r="T1" s="52" t="s">
        <v>1</v>
      </c>
    </row>
    <row r="2" spans="1:20" s="2" customFormat="1" ht="21" customHeight="1" thickBot="1">
      <c r="A2" s="49"/>
      <c r="B2" s="49"/>
      <c r="C2" s="49"/>
      <c r="D2" s="49"/>
      <c r="E2" s="49"/>
      <c r="F2" s="49"/>
      <c r="G2" s="49"/>
      <c r="H2" s="49"/>
      <c r="I2" s="49">
        <v>1</v>
      </c>
      <c r="J2" s="49">
        <v>2</v>
      </c>
      <c r="K2" s="49">
        <v>3</v>
      </c>
      <c r="L2" s="49">
        <v>1</v>
      </c>
      <c r="M2" s="49">
        <v>2</v>
      </c>
      <c r="N2" s="49">
        <v>3</v>
      </c>
      <c r="O2" s="49">
        <v>1</v>
      </c>
      <c r="P2" s="49">
        <v>2</v>
      </c>
      <c r="Q2" s="49">
        <v>3</v>
      </c>
      <c r="R2" s="49"/>
      <c r="S2" s="49"/>
      <c r="T2" s="53"/>
    </row>
    <row r="3" spans="1:20">
      <c r="A3" s="6" t="s">
        <v>260</v>
      </c>
      <c r="B3" s="6" t="s">
        <v>181</v>
      </c>
      <c r="C3" s="6" t="s">
        <v>336</v>
      </c>
      <c r="D3" s="6" t="s">
        <v>152</v>
      </c>
      <c r="E3" s="32" t="s">
        <v>161</v>
      </c>
      <c r="F3" s="32" t="s">
        <v>202</v>
      </c>
      <c r="G3" s="32" t="s">
        <v>359</v>
      </c>
      <c r="H3" s="32" t="s">
        <v>169</v>
      </c>
      <c r="I3" s="7" t="s">
        <v>8</v>
      </c>
      <c r="J3" s="7" t="s">
        <v>20</v>
      </c>
      <c r="K3" s="25" t="s">
        <v>3</v>
      </c>
      <c r="L3" s="7" t="s">
        <v>83</v>
      </c>
      <c r="M3" s="7" t="s">
        <v>22</v>
      </c>
      <c r="N3" s="25" t="s">
        <v>138</v>
      </c>
      <c r="O3" s="7" t="s">
        <v>4</v>
      </c>
      <c r="P3" s="7" t="s">
        <v>5</v>
      </c>
      <c r="Q3" s="7" t="s">
        <v>88</v>
      </c>
      <c r="R3" s="14" t="str">
        <f>"177,5"</f>
        <v>177,5</v>
      </c>
      <c r="S3" s="15" t="str">
        <f>"176,2486"</f>
        <v>176,2486</v>
      </c>
      <c r="T3" s="54" t="s">
        <v>6</v>
      </c>
    </row>
    <row r="4" spans="1:20">
      <c r="A4" s="32" t="s">
        <v>261</v>
      </c>
      <c r="B4" s="32" t="s">
        <v>182</v>
      </c>
      <c r="C4" s="32" t="s">
        <v>337</v>
      </c>
      <c r="D4" s="32" t="s">
        <v>153</v>
      </c>
      <c r="E4" s="32" t="s">
        <v>162</v>
      </c>
      <c r="F4" s="32" t="s">
        <v>207</v>
      </c>
      <c r="G4" s="32" t="s">
        <v>362</v>
      </c>
      <c r="H4" s="32" t="s">
        <v>169</v>
      </c>
      <c r="I4" s="32" t="s">
        <v>111</v>
      </c>
      <c r="J4" s="32" t="s">
        <v>118</v>
      </c>
      <c r="K4" s="32" t="s">
        <v>144</v>
      </c>
      <c r="L4" s="32" t="s">
        <v>113</v>
      </c>
      <c r="M4" s="32" t="s">
        <v>154</v>
      </c>
      <c r="N4" s="33" t="s">
        <v>96</v>
      </c>
      <c r="O4" s="32" t="s">
        <v>43</v>
      </c>
      <c r="P4" s="32" t="s">
        <v>34</v>
      </c>
      <c r="Q4" s="32" t="s">
        <v>155</v>
      </c>
      <c r="R4" s="14" t="str">
        <f>"472,5"</f>
        <v>472,5</v>
      </c>
      <c r="S4" s="15" t="str">
        <f>"349,3458"</f>
        <v>349,3458</v>
      </c>
      <c r="T4" s="54" t="s">
        <v>6</v>
      </c>
    </row>
    <row r="5" spans="1:20">
      <c r="A5" s="32" t="s">
        <v>262</v>
      </c>
      <c r="B5" s="32" t="s">
        <v>182</v>
      </c>
      <c r="C5" s="32" t="s">
        <v>338</v>
      </c>
      <c r="D5" s="32" t="s">
        <v>7</v>
      </c>
      <c r="E5" s="32" t="s">
        <v>196</v>
      </c>
      <c r="F5" s="32" t="s">
        <v>172</v>
      </c>
      <c r="G5" s="32" t="s">
        <v>356</v>
      </c>
      <c r="H5" s="32" t="s">
        <v>169</v>
      </c>
      <c r="I5" s="32" t="s">
        <v>49</v>
      </c>
      <c r="J5" s="32" t="s">
        <v>51</v>
      </c>
      <c r="K5" s="33" t="s">
        <v>52</v>
      </c>
      <c r="L5" s="32" t="s">
        <v>111</v>
      </c>
      <c r="M5" s="32" t="s">
        <v>45</v>
      </c>
      <c r="N5" s="32" t="s">
        <v>72</v>
      </c>
      <c r="O5" s="32" t="s">
        <v>70</v>
      </c>
      <c r="P5" s="32" t="s">
        <v>54</v>
      </c>
      <c r="Q5" s="32" t="s">
        <v>150</v>
      </c>
      <c r="R5" s="14" t="str">
        <f>"600,0"</f>
        <v>600,0</v>
      </c>
      <c r="S5" s="15" t="str">
        <f>"370,3800"</f>
        <v>370,3800</v>
      </c>
      <c r="T5" s="54" t="s">
        <v>6</v>
      </c>
    </row>
    <row r="8" spans="1:20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11" spans="1:20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5" spans="1:20" ht="18">
      <c r="A15" s="8"/>
      <c r="B15" s="8"/>
      <c r="C15" s="8"/>
    </row>
    <row r="16" spans="1:20" ht="15">
      <c r="A16" s="9"/>
      <c r="B16" s="9"/>
      <c r="C16" s="9"/>
    </row>
    <row r="17" spans="1:6" ht="14.25">
      <c r="A17" s="10"/>
      <c r="B17" s="10"/>
      <c r="C17" s="11"/>
    </row>
    <row r="18" spans="1:6" ht="15">
      <c r="A18" s="12"/>
      <c r="B18" s="12"/>
      <c r="C18" s="12"/>
      <c r="D18" s="12"/>
      <c r="E18" s="2"/>
      <c r="F18" s="2"/>
    </row>
    <row r="19" spans="1:6">
      <c r="A19" s="13"/>
      <c r="B19" s="13"/>
    </row>
    <row r="22" spans="1:6" ht="15">
      <c r="A22" s="9"/>
      <c r="B22" s="9"/>
      <c r="C22" s="9"/>
    </row>
    <row r="23" spans="1:6" ht="14.25">
      <c r="A23" s="10"/>
      <c r="B23" s="10"/>
      <c r="C23" s="11"/>
    </row>
    <row r="24" spans="1:6" ht="15">
      <c r="A24" s="12"/>
      <c r="B24" s="12"/>
      <c r="C24" s="12"/>
      <c r="D24" s="12"/>
      <c r="E24" s="2"/>
      <c r="F24" s="2"/>
    </row>
    <row r="25" spans="1:6">
      <c r="A25" s="13"/>
      <c r="B25" s="13"/>
    </row>
    <row r="27" spans="1:6" ht="14.25">
      <c r="A27" s="10"/>
      <c r="B27" s="10"/>
      <c r="C27" s="11"/>
    </row>
    <row r="28" spans="1:6" ht="15">
      <c r="A28" s="12"/>
      <c r="B28" s="12"/>
      <c r="C28" s="12"/>
      <c r="D28" s="12"/>
      <c r="E28" s="2"/>
      <c r="F28" s="2"/>
    </row>
    <row r="29" spans="1:6">
      <c r="A29" s="13"/>
      <c r="B29" s="13"/>
    </row>
  </sheetData>
  <mergeCells count="3">
    <mergeCell ref="I1:K1"/>
    <mergeCell ref="L1:N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AWPC PL Raw</vt:lpstr>
      <vt:lpstr>AWPC CL PL</vt:lpstr>
      <vt:lpstr>AWPC BP Raw</vt:lpstr>
      <vt:lpstr>AWPC BP SP</vt:lpstr>
      <vt:lpstr>AWPC BP soft std</vt:lpstr>
      <vt:lpstr>AWPC OB</vt:lpstr>
      <vt:lpstr>AWPC DL Raw</vt:lpstr>
      <vt:lpstr>AWPC SC</vt:lpstr>
      <vt:lpstr>WPC PL Raw</vt:lpstr>
      <vt:lpstr>WPC CL PL</vt:lpstr>
      <vt:lpstr>WPC BP Raw</vt:lpstr>
      <vt:lpstr>WPC DL Raw</vt:lpstr>
      <vt:lpstr>WPC 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 Kravtsov</cp:lastModifiedBy>
  <dcterms:created xsi:type="dcterms:W3CDTF">2022-02-14T13:43:23Z</dcterms:created>
  <dcterms:modified xsi:type="dcterms:W3CDTF">2022-02-19T18:55:29Z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C3622FF589FE47FDA7D1C42AB77F70D1</vt:lpwstr>
  </property>
  <property fmtid="{D5CDD505-2E9C-101B-9397-08002B2CF9AE}" pid="3" name="KSOProductBuildVer">
    <vt:lpwstr>1049-11.2.0.10463</vt:lpwstr>
  </property>
</Properties>
</file>