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637C31BF-6C5B-8C40-99BC-E778FB2793E1}" xr6:coauthVersionLast="45" xr6:coauthVersionMax="45" xr10:uidLastSave="{00000000-0000-0000-0000-000000000000}"/>
  <bookViews>
    <workbookView xWindow="700" yWindow="460" windowWidth="28100" windowHeight="15120" activeTab="5" xr2:uid="{00000000-000D-0000-FFFF-FFFF00000000}"/>
  </bookViews>
  <sheets>
    <sheet name="IPL ПЛ без экипировки" sheetId="5" r:id="rId1"/>
    <sheet name="IPL ПЛ в бинтах" sheetId="6" r:id="rId2"/>
    <sheet name="IPL Двоеборье без экип" sheetId="11" r:id="rId3"/>
    <sheet name="IPL Жим без экипировки" sheetId="7" r:id="rId4"/>
    <sheet name="IPL Тяга без экипировки" sheetId="8" r:id="rId5"/>
    <sheet name="СПР Подъем на бицепс" sheetId="12" r:id="rId6"/>
  </sheets>
  <definedNames>
    <definedName name="_FilterDatabase" localSheetId="0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8" l="1"/>
  <c r="L6" i="7"/>
  <c r="L17" i="12" l="1"/>
  <c r="K17" i="12"/>
  <c r="L14" i="12"/>
  <c r="K14" i="12"/>
  <c r="L11" i="12"/>
  <c r="K11" i="12"/>
  <c r="L10" i="12"/>
  <c r="K10" i="12"/>
  <c r="L7" i="12"/>
  <c r="K7" i="12"/>
  <c r="L6" i="12"/>
  <c r="K6" i="12"/>
  <c r="P12" i="11"/>
  <c r="O12" i="11"/>
  <c r="P9" i="11"/>
  <c r="O9" i="11"/>
  <c r="P6" i="11"/>
  <c r="O6" i="11"/>
  <c r="L12" i="8"/>
  <c r="K12" i="8"/>
  <c r="L6" i="8"/>
  <c r="K6" i="8"/>
  <c r="L25" i="7"/>
  <c r="K25" i="7"/>
  <c r="L22" i="7"/>
  <c r="K22" i="7"/>
  <c r="L19" i="7"/>
  <c r="K19" i="7"/>
  <c r="L18" i="7"/>
  <c r="K18" i="7"/>
  <c r="L15" i="7"/>
  <c r="K15" i="7"/>
  <c r="L12" i="7"/>
  <c r="K12" i="7"/>
  <c r="L9" i="7"/>
  <c r="K9" i="7"/>
  <c r="T6" i="6"/>
  <c r="S6" i="6"/>
  <c r="T28" i="5"/>
  <c r="S28" i="5"/>
  <c r="T25" i="5"/>
  <c r="S25" i="5"/>
  <c r="T22" i="5"/>
  <c r="S22" i="5"/>
  <c r="T19" i="5"/>
  <c r="S19" i="5"/>
  <c r="T18" i="5"/>
  <c r="S18" i="5"/>
  <c r="T15" i="5"/>
  <c r="S15" i="5"/>
  <c r="T12" i="5"/>
  <c r="S12" i="5"/>
  <c r="T9" i="5"/>
  <c r="S9" i="5"/>
  <c r="T6" i="5"/>
</calcChain>
</file>

<file path=xl/sharedStrings.xml><?xml version="1.0" encoding="utf-8"?>
<sst xmlns="http://schemas.openxmlformats.org/spreadsheetml/2006/main" count="492" uniqueCount="148">
  <si>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</si>
  <si>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</si>
  <si>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</si>
  <si>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</si>
  <si>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</si>
  <si>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</si>
  <si>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</si>
  <si>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</si>
  <si>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</si>
  <si>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</si>
  <si>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48</t>
  </si>
  <si>
    <t>Ушакова Надежда</t>
  </si>
  <si>
    <t>Девушки 15-19 (25.03.2007)/14</t>
  </si>
  <si>
    <t>48,00</t>
  </si>
  <si>
    <t xml:space="preserve">Киренск/Иркутская область </t>
  </si>
  <si>
    <t>37,5</t>
  </si>
  <si>
    <t>40,0</t>
  </si>
  <si>
    <t>42,5</t>
  </si>
  <si>
    <t>30,0</t>
  </si>
  <si>
    <t>47,5</t>
  </si>
  <si>
    <t>ВЕСОВАЯ КАТЕГОРИЯ   67.5</t>
  </si>
  <si>
    <t>Лутченко Елизавета</t>
  </si>
  <si>
    <t>Девушки 15-19 (26.01.2010)/11</t>
  </si>
  <si>
    <t>62,90</t>
  </si>
  <si>
    <t>25,0</t>
  </si>
  <si>
    <t>27,5</t>
  </si>
  <si>
    <t>50,0</t>
  </si>
  <si>
    <t>55,0</t>
  </si>
  <si>
    <t>60,0</t>
  </si>
  <si>
    <t>ВЕСОВАЯ КАТЕГОРИЯ   52</t>
  </si>
  <si>
    <t>Кривошеев Артур</t>
  </si>
  <si>
    <t>Юноши 15-19 (05.05.2010)/11</t>
  </si>
  <si>
    <t>52,00</t>
  </si>
  <si>
    <t>45,0</t>
  </si>
  <si>
    <t>32,5</t>
  </si>
  <si>
    <t>ВЕСОВАЯ КАТЕГОРИЯ   60</t>
  </si>
  <si>
    <t>Беда Александр</t>
  </si>
  <si>
    <t>Юноши 15-19 (13.12.2005)/15</t>
  </si>
  <si>
    <t>59,50</t>
  </si>
  <si>
    <t>70,0</t>
  </si>
  <si>
    <t>77,5</t>
  </si>
  <si>
    <t>80,0</t>
  </si>
  <si>
    <t>52,5</t>
  </si>
  <si>
    <t>57,5</t>
  </si>
  <si>
    <t>90,0</t>
  </si>
  <si>
    <t>105,0</t>
  </si>
  <si>
    <t>112,5</t>
  </si>
  <si>
    <t>ВЕСОВАЯ КАТЕГОРИЯ   75</t>
  </si>
  <si>
    <t>Потапов Эдуард</t>
  </si>
  <si>
    <t>75,00</t>
  </si>
  <si>
    <t>115,0</t>
  </si>
  <si>
    <t>125,0</t>
  </si>
  <si>
    <t>135,0</t>
  </si>
  <si>
    <t>95,0</t>
  </si>
  <si>
    <t>150,0</t>
  </si>
  <si>
    <t>160,0</t>
  </si>
  <si>
    <t>170,0</t>
  </si>
  <si>
    <t>Черепанов Алексей</t>
  </si>
  <si>
    <t>110,0</t>
  </si>
  <si>
    <t>120,0</t>
  </si>
  <si>
    <t>75,0</t>
  </si>
  <si>
    <t>100,0</t>
  </si>
  <si>
    <t>130,0</t>
  </si>
  <si>
    <t>ВЕСОВАЯ КАТЕГОРИЯ   82.5</t>
  </si>
  <si>
    <t>Красноштанов Даниил</t>
  </si>
  <si>
    <t>Юноши 15-19 (17.10.2003)/18</t>
  </si>
  <si>
    <t>82,50</t>
  </si>
  <si>
    <t>117,5</t>
  </si>
  <si>
    <t>165,0</t>
  </si>
  <si>
    <t>ВЕСОВАЯ КАТЕГОРИЯ   90</t>
  </si>
  <si>
    <t>Цирулик Алексей</t>
  </si>
  <si>
    <t>Открытая (06.11.1987)/34</t>
  </si>
  <si>
    <t>89,00</t>
  </si>
  <si>
    <t>140,0</t>
  </si>
  <si>
    <t>180,0</t>
  </si>
  <si>
    <t>185,0</t>
  </si>
  <si>
    <t>ВЕСОВАЯ КАТЕГОРИЯ   100</t>
  </si>
  <si>
    <t>Антипин Антон</t>
  </si>
  <si>
    <t>Юноши 15-19 (15.09.2004)/17</t>
  </si>
  <si>
    <t>95,40</t>
  </si>
  <si>
    <t>127,5</t>
  </si>
  <si>
    <t>155,0</t>
  </si>
  <si>
    <t>-</t>
  </si>
  <si>
    <t/>
  </si>
  <si>
    <t>1</t>
  </si>
  <si>
    <t>Спиридонов Алексей</t>
  </si>
  <si>
    <t>Открытая (11.12.1995)/26</t>
  </si>
  <si>
    <t>96,60</t>
  </si>
  <si>
    <t>192,5</t>
  </si>
  <si>
    <t>ВЕСОВАЯ КАТЕГОРИЯ   56</t>
  </si>
  <si>
    <t>Корзенникова Ирина</t>
  </si>
  <si>
    <t>55,00</t>
  </si>
  <si>
    <t>Мамруков Михаил</t>
  </si>
  <si>
    <t>73,60</t>
  </si>
  <si>
    <t>Кузаков Вячеслав</t>
  </si>
  <si>
    <t>79,00</t>
  </si>
  <si>
    <t>Светлолобов Алексей</t>
  </si>
  <si>
    <t>90,00</t>
  </si>
  <si>
    <t>142,5</t>
  </si>
  <si>
    <t>152,5</t>
  </si>
  <si>
    <t>Открытая (11.12.1995)/25</t>
  </si>
  <si>
    <t>Супоня Сергей</t>
  </si>
  <si>
    <t>99,70</t>
  </si>
  <si>
    <t xml:space="preserve">Усть-Кут/Иркутская область </t>
  </si>
  <si>
    <t>ВЕСОВАЯ КАТЕГОРИЯ   110</t>
  </si>
  <si>
    <t>Мамонов Сергей</t>
  </si>
  <si>
    <t>Открытая (02.07.1984)/37</t>
  </si>
  <si>
    <t>107,80</t>
  </si>
  <si>
    <t>167,5</t>
  </si>
  <si>
    <t>172,5</t>
  </si>
  <si>
    <t>ВЕСОВАЯ КАТЕГОРИЯ   140</t>
  </si>
  <si>
    <t>Бобряков Евгений</t>
  </si>
  <si>
    <t>132,00</t>
  </si>
  <si>
    <t>Результат</t>
  </si>
  <si>
    <t>56,00</t>
  </si>
  <si>
    <t>Подъем на бицепс</t>
  </si>
  <si>
    <t>65,0</t>
  </si>
  <si>
    <t>72,5</t>
  </si>
  <si>
    <t>2</t>
  </si>
  <si>
    <t>Юниоры 20-23 (30.07.2000)/21</t>
  </si>
  <si>
    <t>Мастера 40-44 (03.04.1980)/41</t>
  </si>
  <si>
    <t>Мастера 40-44 (07.01.1979)/42</t>
  </si>
  <si>
    <t>Мастера 45-49 (30.09.1974)/47</t>
  </si>
  <si>
    <t>Мастера 40-44 (18.03.1977)/44</t>
  </si>
  <si>
    <t>Мастера 40-44 (18.09.1978)/43</t>
  </si>
  <si>
    <t>Мастера 40-44 (14.03.1977)/44</t>
  </si>
  <si>
    <t>Мастера 45-49 (28.11.1972)/49</t>
  </si>
  <si>
    <t>Мастера 40-49 (18.03.1977)/44</t>
  </si>
  <si>
    <t>Мастера 40-49 (03.04.1980)/41</t>
  </si>
  <si>
    <t>Мастера 40-49 (14.03.1977)/44</t>
  </si>
  <si>
    <t>Мастера 40-49 (28.11.1972)/49</t>
  </si>
  <si>
    <t>Открытый Чемпионат Киренского района
IPL Пауэрлифтинг без экипировки
Киренск/Иркутская область, 11 декабря 2021 года</t>
  </si>
  <si>
    <t>Открытый Чемпионат Киренского района
IPL Пауэрлифтинг в бинтах
Киренск/Иркутская область, 11 декабря 2021 года</t>
  </si>
  <si>
    <t>Открытый Чемпионат Киренского района
IPL Силовое двоеборье без экипировки
Киренск/Иркутская область, 11 декабря 2021 года</t>
  </si>
  <si>
    <t>Открытый Чемпионат Киренского района
IPL Жим лежа без экипировки
Киренск/Иркутская область, 11 декабря 2021 года</t>
  </si>
  <si>
    <t>Открытый Чемпионат Киренского района
IPL Становая тяга без экипировки
Киренск/Иркутская область, 11 декабря 2021 года</t>
  </si>
  <si>
    <t>Открытый Чемпионат Киренского района
СПР Строгий подъем штанги на бицепс
Киренск/Иркутская область, 11 декабря 2021 года</t>
  </si>
  <si>
    <t xml:space="preserve">Кривошеев С. </t>
  </si>
  <si>
    <t xml:space="preserve">Стефанков В. </t>
  </si>
  <si>
    <t xml:space="preserve">Французов А. </t>
  </si>
  <si>
    <t>№</t>
  </si>
  <si>
    <t xml:space="preserve">
Дата рождения/Возраст</t>
  </si>
  <si>
    <t>Возрастная группа</t>
  </si>
  <si>
    <t>T</t>
  </si>
  <si>
    <t>J</t>
  </si>
  <si>
    <t>M1</t>
  </si>
  <si>
    <t>O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</si>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</sst>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pageSetUpPr fitToPage="1"/>
  </sheetPr>
  <dimension ref="A1:U35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19" bestFit="1" customWidth="1"/>
    <col min="20" max="20" width="8.5" style="6" bestFit="1" customWidth="1"/>
    <col min="21" max="21" width="17.33203125" style="5" bestFit="1" customWidth="1"/>
    <col min="22" max="16384" width="9.1640625" style="3"/>
  </cols>
  <sheetData>
    <row r="1" spans="1:21" s="2" customFormat="1" ht="29" customHeight="1">
      <c r="A1" s="29" t="s">
        <v>131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s="1" customFormat="1" ht="12.75" customHeight="1">
      <c r="A3" s="37" t="s">
        <v>140</v>
      </c>
      <c r="B3" s="44" t="s">
        <v>0</v>
      </c>
      <c r="C3" s="39" t="s">
        <v>141</v>
      </c>
      <c r="D3" s="39" t="s">
        <v>6</v>
      </c>
      <c r="E3" s="27" t="s">
        <v>142</v>
      </c>
      <c r="F3" s="27" t="s">
        <v>5</v>
      </c>
      <c r="G3" s="27" t="s">
        <v>7</v>
      </c>
      <c r="H3" s="27"/>
      <c r="I3" s="27"/>
      <c r="J3" s="27"/>
      <c r="K3" s="27" t="s">
        <v>8</v>
      </c>
      <c r="L3" s="27"/>
      <c r="M3" s="27"/>
      <c r="N3" s="27"/>
      <c r="O3" s="27" t="s">
        <v>9</v>
      </c>
      <c r="P3" s="27"/>
      <c r="Q3" s="27"/>
      <c r="R3" s="27"/>
      <c r="S3" s="25" t="s">
        <v>1</v>
      </c>
      <c r="T3" s="27" t="s">
        <v>3</v>
      </c>
      <c r="U3" s="40" t="s">
        <v>2</v>
      </c>
    </row>
    <row r="4" spans="1:21" s="1" customFormat="1" ht="21" customHeight="1" thickBot="1">
      <c r="A4" s="38"/>
      <c r="B4" s="45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6"/>
      <c r="T4" s="28"/>
      <c r="U4" s="41"/>
    </row>
    <row r="5" spans="1:21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82</v>
      </c>
      <c r="B6" s="7" t="s">
        <v>11</v>
      </c>
      <c r="C6" s="7" t="s">
        <v>12</v>
      </c>
      <c r="D6" s="7" t="s">
        <v>13</v>
      </c>
      <c r="E6" s="7" t="s">
        <v>143</v>
      </c>
      <c r="F6" s="7" t="s">
        <v>14</v>
      </c>
      <c r="G6" s="13" t="s">
        <v>15</v>
      </c>
      <c r="H6" s="13" t="s">
        <v>16</v>
      </c>
      <c r="I6" s="13" t="s">
        <v>17</v>
      </c>
      <c r="J6" s="8"/>
      <c r="K6" s="14" t="s">
        <v>18</v>
      </c>
      <c r="L6" s="14" t="s">
        <v>18</v>
      </c>
      <c r="M6" s="14" t="s">
        <v>18</v>
      </c>
      <c r="N6" s="8"/>
      <c r="O6" s="14"/>
      <c r="P6" s="8"/>
      <c r="Q6" s="8"/>
      <c r="R6" s="8"/>
      <c r="S6" s="20">
        <v>0</v>
      </c>
      <c r="T6" s="8" t="str">
        <f>"0,0000"</f>
        <v>0,0000</v>
      </c>
      <c r="U6" s="7" t="s">
        <v>137</v>
      </c>
    </row>
    <row r="7" spans="1:21">
      <c r="B7" s="5" t="s">
        <v>83</v>
      </c>
    </row>
    <row r="8" spans="1:21" ht="16">
      <c r="A8" s="42" t="s">
        <v>20</v>
      </c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21">
      <c r="A9" s="8" t="s">
        <v>84</v>
      </c>
      <c r="B9" s="7" t="s">
        <v>21</v>
      </c>
      <c r="C9" s="7" t="s">
        <v>22</v>
      </c>
      <c r="D9" s="7" t="s">
        <v>23</v>
      </c>
      <c r="E9" s="7" t="s">
        <v>143</v>
      </c>
      <c r="F9" s="7" t="s">
        <v>14</v>
      </c>
      <c r="G9" s="13" t="s">
        <v>24</v>
      </c>
      <c r="H9" s="13" t="s">
        <v>25</v>
      </c>
      <c r="I9" s="14" t="s">
        <v>18</v>
      </c>
      <c r="J9" s="8"/>
      <c r="K9" s="14" t="s">
        <v>24</v>
      </c>
      <c r="L9" s="13" t="s">
        <v>24</v>
      </c>
      <c r="M9" s="13" t="s">
        <v>25</v>
      </c>
      <c r="N9" s="8"/>
      <c r="O9" s="13" t="s">
        <v>26</v>
      </c>
      <c r="P9" s="13" t="s">
        <v>27</v>
      </c>
      <c r="Q9" s="13" t="s">
        <v>28</v>
      </c>
      <c r="R9" s="8"/>
      <c r="S9" s="20" t="str">
        <f>"115,0"</f>
        <v>115,0</v>
      </c>
      <c r="T9" s="8" t="str">
        <f>"123,6595"</f>
        <v>123,6595</v>
      </c>
      <c r="U9" s="7" t="s">
        <v>137</v>
      </c>
    </row>
    <row r="10" spans="1:21">
      <c r="B10" s="5" t="s">
        <v>83</v>
      </c>
    </row>
    <row r="11" spans="1:21" ht="16">
      <c r="A11" s="42" t="s">
        <v>29</v>
      </c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21">
      <c r="A12" s="8" t="s">
        <v>84</v>
      </c>
      <c r="B12" s="7" t="s">
        <v>30</v>
      </c>
      <c r="C12" s="7" t="s">
        <v>31</v>
      </c>
      <c r="D12" s="7" t="s">
        <v>32</v>
      </c>
      <c r="E12" s="7" t="s">
        <v>143</v>
      </c>
      <c r="F12" s="7" t="s">
        <v>14</v>
      </c>
      <c r="G12" s="13" t="s">
        <v>15</v>
      </c>
      <c r="H12" s="13" t="s">
        <v>17</v>
      </c>
      <c r="I12" s="13" t="s">
        <v>33</v>
      </c>
      <c r="J12" s="8"/>
      <c r="K12" s="13" t="s">
        <v>25</v>
      </c>
      <c r="L12" s="13" t="s">
        <v>18</v>
      </c>
      <c r="M12" s="13" t="s">
        <v>34</v>
      </c>
      <c r="N12" s="8"/>
      <c r="O12" s="13" t="s">
        <v>26</v>
      </c>
      <c r="P12" s="14" t="s">
        <v>28</v>
      </c>
      <c r="Q12" s="14" t="s">
        <v>28</v>
      </c>
      <c r="R12" s="8"/>
      <c r="S12" s="20" t="str">
        <f>"127,5"</f>
        <v>127,5</v>
      </c>
      <c r="T12" s="8" t="str">
        <f>"125,1157"</f>
        <v>125,1157</v>
      </c>
      <c r="U12" s="7" t="s">
        <v>137</v>
      </c>
    </row>
    <row r="13" spans="1:21">
      <c r="B13" s="5" t="s">
        <v>83</v>
      </c>
    </row>
    <row r="14" spans="1:21" ht="16">
      <c r="A14" s="42" t="s">
        <v>35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21">
      <c r="A15" s="8" t="s">
        <v>84</v>
      </c>
      <c r="B15" s="7" t="s">
        <v>36</v>
      </c>
      <c r="C15" s="7" t="s">
        <v>37</v>
      </c>
      <c r="D15" s="7" t="s">
        <v>38</v>
      </c>
      <c r="E15" s="7" t="s">
        <v>143</v>
      </c>
      <c r="F15" s="7" t="s">
        <v>14</v>
      </c>
      <c r="G15" s="13" t="s">
        <v>39</v>
      </c>
      <c r="H15" s="13" t="s">
        <v>40</v>
      </c>
      <c r="I15" s="13" t="s">
        <v>41</v>
      </c>
      <c r="J15" s="8"/>
      <c r="K15" s="13" t="s">
        <v>42</v>
      </c>
      <c r="L15" s="13" t="s">
        <v>43</v>
      </c>
      <c r="M15" s="13" t="s">
        <v>28</v>
      </c>
      <c r="N15" s="8"/>
      <c r="O15" s="13" t="s">
        <v>44</v>
      </c>
      <c r="P15" s="13" t="s">
        <v>45</v>
      </c>
      <c r="Q15" s="13" t="s">
        <v>46</v>
      </c>
      <c r="R15" s="8"/>
      <c r="S15" s="20" t="str">
        <f>"252,5"</f>
        <v>252,5</v>
      </c>
      <c r="T15" s="8" t="str">
        <f>"216,9985"</f>
        <v>216,9985</v>
      </c>
      <c r="U15" s="7" t="s">
        <v>137</v>
      </c>
    </row>
    <row r="16" spans="1:21">
      <c r="B16" s="5" t="s">
        <v>83</v>
      </c>
    </row>
    <row r="17" spans="1:21" ht="16">
      <c r="A17" s="42" t="s">
        <v>47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21">
      <c r="A18" s="10" t="s">
        <v>84</v>
      </c>
      <c r="B18" s="9" t="s">
        <v>48</v>
      </c>
      <c r="C18" s="9" t="s">
        <v>119</v>
      </c>
      <c r="D18" s="9" t="s">
        <v>49</v>
      </c>
      <c r="E18" s="9" t="s">
        <v>144</v>
      </c>
      <c r="F18" s="9" t="s">
        <v>14</v>
      </c>
      <c r="G18" s="15" t="s">
        <v>50</v>
      </c>
      <c r="H18" s="15" t="s">
        <v>51</v>
      </c>
      <c r="I18" s="15" t="s">
        <v>52</v>
      </c>
      <c r="J18" s="10"/>
      <c r="K18" s="15" t="s">
        <v>41</v>
      </c>
      <c r="L18" s="16" t="s">
        <v>53</v>
      </c>
      <c r="M18" s="16" t="s">
        <v>53</v>
      </c>
      <c r="N18" s="10"/>
      <c r="O18" s="15" t="s">
        <v>54</v>
      </c>
      <c r="P18" s="15" t="s">
        <v>55</v>
      </c>
      <c r="Q18" s="15" t="s">
        <v>56</v>
      </c>
      <c r="R18" s="10"/>
      <c r="S18" s="21" t="str">
        <f>"385,0"</f>
        <v>385,0</v>
      </c>
      <c r="T18" s="10" t="str">
        <f>"274,3510"</f>
        <v>274,3510</v>
      </c>
      <c r="U18" s="9"/>
    </row>
    <row r="19" spans="1:21">
      <c r="A19" s="12" t="s">
        <v>84</v>
      </c>
      <c r="B19" s="11" t="s">
        <v>57</v>
      </c>
      <c r="C19" s="11" t="s">
        <v>120</v>
      </c>
      <c r="D19" s="11" t="s">
        <v>49</v>
      </c>
      <c r="E19" s="11" t="s">
        <v>145</v>
      </c>
      <c r="F19" s="11" t="s">
        <v>14</v>
      </c>
      <c r="G19" s="17" t="s">
        <v>44</v>
      </c>
      <c r="H19" s="17" t="s">
        <v>58</v>
      </c>
      <c r="I19" s="17" t="s">
        <v>59</v>
      </c>
      <c r="J19" s="12"/>
      <c r="K19" s="17" t="s">
        <v>60</v>
      </c>
      <c r="L19" s="17" t="s">
        <v>41</v>
      </c>
      <c r="M19" s="17" t="s">
        <v>53</v>
      </c>
      <c r="N19" s="12"/>
      <c r="O19" s="17" t="s">
        <v>61</v>
      </c>
      <c r="P19" s="17" t="s">
        <v>59</v>
      </c>
      <c r="Q19" s="17" t="s">
        <v>62</v>
      </c>
      <c r="R19" s="12"/>
      <c r="S19" s="22" t="str">
        <f>"345,0"</f>
        <v>345,0</v>
      </c>
      <c r="T19" s="12" t="str">
        <f>"247,0762"</f>
        <v>247,0762</v>
      </c>
      <c r="U19" s="11"/>
    </row>
    <row r="20" spans="1:21">
      <c r="B20" s="5" t="s">
        <v>83</v>
      </c>
    </row>
    <row r="21" spans="1:21" ht="16">
      <c r="A21" s="42" t="s">
        <v>63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21">
      <c r="A22" s="8" t="s">
        <v>84</v>
      </c>
      <c r="B22" s="7" t="s">
        <v>64</v>
      </c>
      <c r="C22" s="7" t="s">
        <v>65</v>
      </c>
      <c r="D22" s="7" t="s">
        <v>66</v>
      </c>
      <c r="E22" s="7" t="s">
        <v>143</v>
      </c>
      <c r="F22" s="7" t="s">
        <v>14</v>
      </c>
      <c r="G22" s="13" t="s">
        <v>59</v>
      </c>
      <c r="H22" s="13" t="s">
        <v>62</v>
      </c>
      <c r="I22" s="13" t="s">
        <v>52</v>
      </c>
      <c r="J22" s="8"/>
      <c r="K22" s="13" t="s">
        <v>50</v>
      </c>
      <c r="L22" s="14" t="s">
        <v>67</v>
      </c>
      <c r="M22" s="14" t="s">
        <v>67</v>
      </c>
      <c r="N22" s="8"/>
      <c r="O22" s="13" t="s">
        <v>54</v>
      </c>
      <c r="P22" s="13" t="s">
        <v>55</v>
      </c>
      <c r="Q22" s="14" t="s">
        <v>68</v>
      </c>
      <c r="R22" s="8"/>
      <c r="S22" s="20" t="str">
        <f>"410,0"</f>
        <v>410,0</v>
      </c>
      <c r="T22" s="8" t="str">
        <f>"274,6590"</f>
        <v>274,6590</v>
      </c>
      <c r="U22" s="7" t="s">
        <v>138</v>
      </c>
    </row>
    <row r="23" spans="1:21">
      <c r="B23" s="5" t="s">
        <v>83</v>
      </c>
    </row>
    <row r="24" spans="1:21" ht="16">
      <c r="A24" s="42" t="s">
        <v>69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21">
      <c r="A25" s="8" t="s">
        <v>84</v>
      </c>
      <c r="B25" s="7" t="s">
        <v>70</v>
      </c>
      <c r="C25" s="7" t="s">
        <v>71</v>
      </c>
      <c r="D25" s="7" t="s">
        <v>72</v>
      </c>
      <c r="E25" s="7" t="s">
        <v>146</v>
      </c>
      <c r="F25" s="7" t="s">
        <v>14</v>
      </c>
      <c r="G25" s="13" t="s">
        <v>73</v>
      </c>
      <c r="H25" s="13" t="s">
        <v>54</v>
      </c>
      <c r="I25" s="13" t="s">
        <v>55</v>
      </c>
      <c r="J25" s="8"/>
      <c r="K25" s="13" t="s">
        <v>45</v>
      </c>
      <c r="L25" s="13" t="s">
        <v>50</v>
      </c>
      <c r="M25" s="13" t="s">
        <v>59</v>
      </c>
      <c r="N25" s="8"/>
      <c r="O25" s="13" t="s">
        <v>55</v>
      </c>
      <c r="P25" s="13" t="s">
        <v>74</v>
      </c>
      <c r="Q25" s="13" t="s">
        <v>75</v>
      </c>
      <c r="R25" s="8"/>
      <c r="S25" s="20" t="str">
        <f>"465,0"</f>
        <v>465,0</v>
      </c>
      <c r="T25" s="8" t="str">
        <f>"298,5765"</f>
        <v>298,5765</v>
      </c>
      <c r="U25" s="7"/>
    </row>
    <row r="26" spans="1:21">
      <c r="B26" s="5" t="s">
        <v>83</v>
      </c>
    </row>
    <row r="27" spans="1:21" ht="16">
      <c r="A27" s="42" t="s">
        <v>76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21">
      <c r="A28" s="8" t="s">
        <v>84</v>
      </c>
      <c r="B28" s="7" t="s">
        <v>77</v>
      </c>
      <c r="C28" s="7" t="s">
        <v>78</v>
      </c>
      <c r="D28" s="7" t="s">
        <v>79</v>
      </c>
      <c r="E28" s="7" t="s">
        <v>143</v>
      </c>
      <c r="F28" s="7" t="s">
        <v>14</v>
      </c>
      <c r="G28" s="13" t="s">
        <v>59</v>
      </c>
      <c r="H28" s="13" t="s">
        <v>80</v>
      </c>
      <c r="I28" s="13" t="s">
        <v>62</v>
      </c>
      <c r="J28" s="8"/>
      <c r="K28" s="13" t="s">
        <v>44</v>
      </c>
      <c r="L28" s="13" t="s">
        <v>53</v>
      </c>
      <c r="M28" s="13" t="s">
        <v>61</v>
      </c>
      <c r="N28" s="8"/>
      <c r="O28" s="14" t="s">
        <v>54</v>
      </c>
      <c r="P28" s="13" t="s">
        <v>54</v>
      </c>
      <c r="Q28" s="13" t="s">
        <v>81</v>
      </c>
      <c r="R28" s="8"/>
      <c r="S28" s="20" t="str">
        <f>"385,0"</f>
        <v>385,0</v>
      </c>
      <c r="T28" s="8" t="str">
        <f>"239,0465"</f>
        <v>239,0465</v>
      </c>
      <c r="U28" s="7" t="s">
        <v>137</v>
      </c>
    </row>
    <row r="29" spans="1:21">
      <c r="B29" s="5" t="s">
        <v>83</v>
      </c>
    </row>
    <row r="30" spans="1:21">
      <c r="B30" s="5" t="s">
        <v>83</v>
      </c>
    </row>
    <row r="31" spans="1:21">
      <c r="B31" s="5" t="s">
        <v>83</v>
      </c>
    </row>
    <row r="32" spans="1:21">
      <c r="B32" s="5" t="s">
        <v>83</v>
      </c>
    </row>
    <row r="33" spans="2:2">
      <c r="B33" s="5" t="s">
        <v>83</v>
      </c>
    </row>
    <row r="34" spans="2:2">
      <c r="B34" s="5" t="s">
        <v>83</v>
      </c>
    </row>
    <row r="35" spans="2:2">
      <c r="B35" s="5" t="s">
        <v>83</v>
      </c>
    </row>
  </sheetData>
  <mergeCells count="21">
    <mergeCell ref="A21:R21"/>
    <mergeCell ref="A24:R24"/>
    <mergeCell ref="A27:R27"/>
    <mergeCell ref="B3:B4"/>
    <mergeCell ref="A5:R5"/>
    <mergeCell ref="A8:R8"/>
    <mergeCell ref="A11:R11"/>
    <mergeCell ref="A14:R14"/>
    <mergeCell ref="A17:R17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6.1640625" style="5" bestFit="1" customWidth="1"/>
    <col min="22" max="16384" width="9.1640625" style="3"/>
  </cols>
  <sheetData>
    <row r="1" spans="1:21" s="2" customFormat="1" ht="29" customHeight="1">
      <c r="A1" s="29" t="s">
        <v>132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s="1" customFormat="1" ht="12.75" customHeight="1">
      <c r="A3" s="37" t="s">
        <v>140</v>
      </c>
      <c r="B3" s="44" t="s">
        <v>0</v>
      </c>
      <c r="C3" s="39" t="s">
        <v>141</v>
      </c>
      <c r="D3" s="39" t="s">
        <v>6</v>
      </c>
      <c r="E3" s="27" t="s">
        <v>142</v>
      </c>
      <c r="F3" s="27" t="s">
        <v>5</v>
      </c>
      <c r="G3" s="27" t="s">
        <v>7</v>
      </c>
      <c r="H3" s="27"/>
      <c r="I3" s="27"/>
      <c r="J3" s="27"/>
      <c r="K3" s="27" t="s">
        <v>8</v>
      </c>
      <c r="L3" s="27"/>
      <c r="M3" s="27"/>
      <c r="N3" s="27"/>
      <c r="O3" s="27" t="s">
        <v>9</v>
      </c>
      <c r="P3" s="27"/>
      <c r="Q3" s="27"/>
      <c r="R3" s="27"/>
      <c r="S3" s="27" t="s">
        <v>1</v>
      </c>
      <c r="T3" s="27" t="s">
        <v>3</v>
      </c>
      <c r="U3" s="40" t="s">
        <v>2</v>
      </c>
    </row>
    <row r="4" spans="1:21" s="1" customFormat="1" ht="21" customHeight="1" thickBot="1">
      <c r="A4" s="38"/>
      <c r="B4" s="45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8"/>
      <c r="T4" s="28"/>
      <c r="U4" s="41"/>
    </row>
    <row r="5" spans="1:21" ht="16">
      <c r="A5" s="46" t="s">
        <v>76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>
      <c r="A6" s="8" t="s">
        <v>84</v>
      </c>
      <c r="B6" s="7" t="s">
        <v>85</v>
      </c>
      <c r="C6" s="7" t="s">
        <v>86</v>
      </c>
      <c r="D6" s="7" t="s">
        <v>87</v>
      </c>
      <c r="E6" s="7" t="s">
        <v>146</v>
      </c>
      <c r="F6" s="7" t="s">
        <v>14</v>
      </c>
      <c r="G6" s="13" t="s">
        <v>52</v>
      </c>
      <c r="H6" s="14" t="s">
        <v>73</v>
      </c>
      <c r="I6" s="14" t="s">
        <v>73</v>
      </c>
      <c r="J6" s="8"/>
      <c r="K6" s="13" t="s">
        <v>51</v>
      </c>
      <c r="L6" s="14" t="s">
        <v>80</v>
      </c>
      <c r="M6" s="13" t="s">
        <v>80</v>
      </c>
      <c r="N6" s="8"/>
      <c r="O6" s="13" t="s">
        <v>74</v>
      </c>
      <c r="P6" s="13" t="s">
        <v>75</v>
      </c>
      <c r="Q6" s="14" t="s">
        <v>88</v>
      </c>
      <c r="R6" s="8"/>
      <c r="S6" s="8" t="str">
        <f>"447,5"</f>
        <v>447,5</v>
      </c>
      <c r="T6" s="8" t="str">
        <f>"276,2865"</f>
        <v>276,2865</v>
      </c>
      <c r="U6" s="7"/>
    </row>
    <row r="7" spans="1:21">
      <c r="B7" s="5" t="s">
        <v>83</v>
      </c>
    </row>
    <row r="8" spans="1:21">
      <c r="B8" s="5" t="s">
        <v>83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1" style="5" bestFit="1" customWidth="1"/>
    <col min="18" max="16384" width="9.1640625" style="3"/>
  </cols>
  <sheetData>
    <row r="1" spans="1:17" s="2" customFormat="1" ht="29" customHeight="1">
      <c r="A1" s="29" t="s">
        <v>133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140</v>
      </c>
      <c r="B3" s="44" t="s">
        <v>0</v>
      </c>
      <c r="C3" s="39" t="s">
        <v>141</v>
      </c>
      <c r="D3" s="39" t="s">
        <v>6</v>
      </c>
      <c r="E3" s="27" t="s">
        <v>142</v>
      </c>
      <c r="F3" s="27" t="s">
        <v>5</v>
      </c>
      <c r="G3" s="27" t="s">
        <v>8</v>
      </c>
      <c r="H3" s="27"/>
      <c r="I3" s="27"/>
      <c r="J3" s="27"/>
      <c r="K3" s="27" t="s">
        <v>9</v>
      </c>
      <c r="L3" s="27"/>
      <c r="M3" s="27"/>
      <c r="N3" s="27"/>
      <c r="O3" s="27" t="s">
        <v>1</v>
      </c>
      <c r="P3" s="27" t="s">
        <v>3</v>
      </c>
      <c r="Q3" s="40" t="s">
        <v>2</v>
      </c>
    </row>
    <row r="4" spans="1:17" s="1" customFormat="1" ht="21" customHeight="1" thickBot="1">
      <c r="A4" s="38"/>
      <c r="B4" s="45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8"/>
      <c r="P4" s="28"/>
      <c r="Q4" s="41"/>
    </row>
    <row r="5" spans="1:17" ht="16">
      <c r="A5" s="46" t="s">
        <v>89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8" t="s">
        <v>84</v>
      </c>
      <c r="B6" s="7" t="s">
        <v>90</v>
      </c>
      <c r="C6" s="7" t="s">
        <v>121</v>
      </c>
      <c r="D6" s="7" t="s">
        <v>114</v>
      </c>
      <c r="E6" s="7" t="s">
        <v>145</v>
      </c>
      <c r="F6" s="7" t="s">
        <v>14</v>
      </c>
      <c r="G6" s="13" t="s">
        <v>19</v>
      </c>
      <c r="H6" s="13" t="s">
        <v>26</v>
      </c>
      <c r="I6" s="14" t="s">
        <v>42</v>
      </c>
      <c r="J6" s="8"/>
      <c r="K6" s="13" t="s">
        <v>61</v>
      </c>
      <c r="L6" s="13" t="s">
        <v>58</v>
      </c>
      <c r="M6" s="13" t="s">
        <v>51</v>
      </c>
      <c r="N6" s="8"/>
      <c r="O6" s="8" t="str">
        <f>"175,0"</f>
        <v>175,0</v>
      </c>
      <c r="P6" s="8" t="str">
        <f>"208,7877"</f>
        <v>208,7877</v>
      </c>
      <c r="Q6" s="7" t="s">
        <v>139</v>
      </c>
    </row>
    <row r="7" spans="1:17">
      <c r="B7" s="5" t="s">
        <v>83</v>
      </c>
    </row>
    <row r="8" spans="1:17" ht="16">
      <c r="A8" s="42" t="s">
        <v>47</v>
      </c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7">
      <c r="A9" s="8" t="s">
        <v>84</v>
      </c>
      <c r="B9" s="7" t="s">
        <v>57</v>
      </c>
      <c r="C9" s="7" t="s">
        <v>120</v>
      </c>
      <c r="D9" s="7" t="s">
        <v>49</v>
      </c>
      <c r="E9" s="7" t="s">
        <v>145</v>
      </c>
      <c r="F9" s="7" t="s">
        <v>14</v>
      </c>
      <c r="G9" s="13" t="s">
        <v>60</v>
      </c>
      <c r="H9" s="13" t="s">
        <v>41</v>
      </c>
      <c r="I9" s="13" t="s">
        <v>53</v>
      </c>
      <c r="J9" s="8"/>
      <c r="K9" s="13" t="s">
        <v>61</v>
      </c>
      <c r="L9" s="13" t="s">
        <v>59</v>
      </c>
      <c r="M9" s="13" t="s">
        <v>62</v>
      </c>
      <c r="N9" s="8"/>
      <c r="O9" s="8" t="str">
        <f>"225,0"</f>
        <v>225,0</v>
      </c>
      <c r="P9" s="8" t="str">
        <f>"161,1367"</f>
        <v>161,1367</v>
      </c>
      <c r="Q9" s="7"/>
    </row>
    <row r="10" spans="1:17">
      <c r="B10" s="5" t="s">
        <v>83</v>
      </c>
    </row>
    <row r="11" spans="1:17" ht="16">
      <c r="A11" s="42" t="s">
        <v>63</v>
      </c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7">
      <c r="A12" s="8" t="s">
        <v>84</v>
      </c>
      <c r="B12" s="7" t="s">
        <v>94</v>
      </c>
      <c r="C12" s="7" t="s">
        <v>122</v>
      </c>
      <c r="D12" s="7" t="s">
        <v>95</v>
      </c>
      <c r="E12" s="7" t="s">
        <v>147</v>
      </c>
      <c r="F12" s="7" t="s">
        <v>14</v>
      </c>
      <c r="G12" s="13" t="s">
        <v>44</v>
      </c>
      <c r="H12" s="13" t="s">
        <v>53</v>
      </c>
      <c r="I12" s="13" t="s">
        <v>61</v>
      </c>
      <c r="J12" s="8"/>
      <c r="K12" s="13" t="s">
        <v>58</v>
      </c>
      <c r="L12" s="13" t="s">
        <v>59</v>
      </c>
      <c r="M12" s="13" t="s">
        <v>73</v>
      </c>
      <c r="N12" s="8"/>
      <c r="O12" s="8" t="str">
        <f>"240,0"</f>
        <v>240,0</v>
      </c>
      <c r="P12" s="8" t="str">
        <f>"181,0241"</f>
        <v>181,0241</v>
      </c>
      <c r="Q12" s="7"/>
    </row>
    <row r="13" spans="1:17">
      <c r="B13" s="5" t="s">
        <v>83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6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29" t="s">
        <v>134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140</v>
      </c>
      <c r="B3" s="44" t="s">
        <v>0</v>
      </c>
      <c r="C3" s="39" t="s">
        <v>141</v>
      </c>
      <c r="D3" s="39" t="s">
        <v>6</v>
      </c>
      <c r="E3" s="27" t="s">
        <v>142</v>
      </c>
      <c r="F3" s="27" t="s">
        <v>5</v>
      </c>
      <c r="G3" s="27" t="s">
        <v>8</v>
      </c>
      <c r="H3" s="27"/>
      <c r="I3" s="27"/>
      <c r="J3" s="27"/>
      <c r="K3" s="27" t="s">
        <v>113</v>
      </c>
      <c r="L3" s="27" t="s">
        <v>3</v>
      </c>
      <c r="M3" s="40" t="s">
        <v>2</v>
      </c>
    </row>
    <row r="4" spans="1:13" s="1" customFormat="1" ht="21" customHeight="1" thickBot="1">
      <c r="A4" s="38"/>
      <c r="B4" s="45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41"/>
    </row>
    <row r="5" spans="1:13" ht="16">
      <c r="A5" s="46" t="s">
        <v>89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84</v>
      </c>
      <c r="B6" s="7" t="s">
        <v>90</v>
      </c>
      <c r="C6" s="7" t="s">
        <v>121</v>
      </c>
      <c r="D6" s="7" t="s">
        <v>91</v>
      </c>
      <c r="E6" s="24" t="s">
        <v>145</v>
      </c>
      <c r="F6" s="7" t="s">
        <v>14</v>
      </c>
      <c r="G6" s="13" t="s">
        <v>19</v>
      </c>
      <c r="H6" s="13" t="s">
        <v>26</v>
      </c>
      <c r="I6" s="14" t="s">
        <v>42</v>
      </c>
      <c r="J6" s="8"/>
      <c r="K6" s="20">
        <v>50</v>
      </c>
      <c r="L6" s="23" t="e">
        <f>K6*E6</f>
        <v>#VALUE!</v>
      </c>
      <c r="M6" s="7" t="s">
        <v>139</v>
      </c>
    </row>
    <row r="7" spans="1:13">
      <c r="B7" s="5" t="s">
        <v>83</v>
      </c>
    </row>
    <row r="8" spans="1:13" ht="16">
      <c r="A8" s="42" t="s">
        <v>47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84</v>
      </c>
      <c r="B9" s="7" t="s">
        <v>92</v>
      </c>
      <c r="C9" s="7" t="s">
        <v>123</v>
      </c>
      <c r="D9" s="7" t="s">
        <v>93</v>
      </c>
      <c r="E9" s="7" t="s">
        <v>145</v>
      </c>
      <c r="F9" s="7" t="s">
        <v>14</v>
      </c>
      <c r="G9" s="13" t="s">
        <v>45</v>
      </c>
      <c r="H9" s="14" t="s">
        <v>58</v>
      </c>
      <c r="I9" s="8"/>
      <c r="J9" s="8"/>
      <c r="K9" s="8" t="str">
        <f>"105,0"</f>
        <v>105,0</v>
      </c>
      <c r="L9" s="8" t="str">
        <f>"79,1566"</f>
        <v>79,1566</v>
      </c>
      <c r="M9" s="7"/>
    </row>
    <row r="10" spans="1:13">
      <c r="B10" s="5" t="s">
        <v>83</v>
      </c>
    </row>
    <row r="11" spans="1:13" ht="16">
      <c r="A11" s="42" t="s">
        <v>63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8" t="s">
        <v>84</v>
      </c>
      <c r="B12" s="7" t="s">
        <v>94</v>
      </c>
      <c r="C12" s="7" t="s">
        <v>122</v>
      </c>
      <c r="D12" s="7" t="s">
        <v>95</v>
      </c>
      <c r="E12" s="7" t="s">
        <v>147</v>
      </c>
      <c r="F12" s="7" t="s">
        <v>14</v>
      </c>
      <c r="G12" s="13" t="s">
        <v>44</v>
      </c>
      <c r="H12" s="13" t="s">
        <v>53</v>
      </c>
      <c r="I12" s="13" t="s">
        <v>61</v>
      </c>
      <c r="J12" s="8"/>
      <c r="K12" s="8" t="str">
        <f>"100,0"</f>
        <v>100,0</v>
      </c>
      <c r="L12" s="8" t="str">
        <f>"75,4267"</f>
        <v>75,4267</v>
      </c>
      <c r="M12" s="7"/>
    </row>
    <row r="13" spans="1:13">
      <c r="B13" s="5" t="s">
        <v>83</v>
      </c>
    </row>
    <row r="14" spans="1:13" ht="16">
      <c r="A14" s="42" t="s">
        <v>69</v>
      </c>
      <c r="B14" s="42"/>
      <c r="C14" s="43"/>
      <c r="D14" s="43"/>
      <c r="E14" s="43"/>
      <c r="F14" s="43"/>
      <c r="G14" s="43"/>
      <c r="H14" s="43"/>
      <c r="I14" s="43"/>
      <c r="J14" s="43"/>
    </row>
    <row r="15" spans="1:13">
      <c r="A15" s="8" t="s">
        <v>84</v>
      </c>
      <c r="B15" s="7" t="s">
        <v>96</v>
      </c>
      <c r="C15" s="7" t="s">
        <v>124</v>
      </c>
      <c r="D15" s="7" t="s">
        <v>97</v>
      </c>
      <c r="E15" s="7" t="s">
        <v>145</v>
      </c>
      <c r="F15" s="7" t="s">
        <v>14</v>
      </c>
      <c r="G15" s="13" t="s">
        <v>98</v>
      </c>
      <c r="H15" s="13" t="s">
        <v>99</v>
      </c>
      <c r="I15" s="14" t="s">
        <v>55</v>
      </c>
      <c r="J15" s="8"/>
      <c r="K15" s="8" t="str">
        <f>"152,5"</f>
        <v>152,5</v>
      </c>
      <c r="L15" s="8" t="str">
        <f>"100,0820"</f>
        <v>100,0820</v>
      </c>
      <c r="M15" s="7"/>
    </row>
    <row r="16" spans="1:13">
      <c r="B16" s="5" t="s">
        <v>83</v>
      </c>
    </row>
    <row r="17" spans="1:13" ht="16">
      <c r="A17" s="42" t="s">
        <v>76</v>
      </c>
      <c r="B17" s="42"/>
      <c r="C17" s="43"/>
      <c r="D17" s="43"/>
      <c r="E17" s="43"/>
      <c r="F17" s="43"/>
      <c r="G17" s="43"/>
      <c r="H17" s="43"/>
      <c r="I17" s="43"/>
      <c r="J17" s="43"/>
    </row>
    <row r="18" spans="1:13">
      <c r="A18" s="10" t="s">
        <v>84</v>
      </c>
      <c r="B18" s="9" t="s">
        <v>85</v>
      </c>
      <c r="C18" s="9" t="s">
        <v>100</v>
      </c>
      <c r="D18" s="9" t="s">
        <v>87</v>
      </c>
      <c r="E18" s="9" t="s">
        <v>146</v>
      </c>
      <c r="F18" s="9" t="s">
        <v>14</v>
      </c>
      <c r="G18" s="15" t="s">
        <v>51</v>
      </c>
      <c r="H18" s="16" t="s">
        <v>80</v>
      </c>
      <c r="I18" s="15" t="s">
        <v>80</v>
      </c>
      <c r="J18" s="10"/>
      <c r="K18" s="10" t="str">
        <f>"127,5"</f>
        <v>127,5</v>
      </c>
      <c r="L18" s="10" t="str">
        <f>"78,7185"</f>
        <v>78,7185</v>
      </c>
      <c r="M18" s="9"/>
    </row>
    <row r="19" spans="1:13">
      <c r="A19" s="12" t="s">
        <v>84</v>
      </c>
      <c r="B19" s="11" t="s">
        <v>101</v>
      </c>
      <c r="C19" s="11" t="s">
        <v>125</v>
      </c>
      <c r="D19" s="11" t="s">
        <v>102</v>
      </c>
      <c r="E19" s="11" t="s">
        <v>145</v>
      </c>
      <c r="F19" s="11" t="s">
        <v>103</v>
      </c>
      <c r="G19" s="18" t="s">
        <v>44</v>
      </c>
      <c r="H19" s="17" t="s">
        <v>61</v>
      </c>
      <c r="I19" s="17" t="s">
        <v>58</v>
      </c>
      <c r="J19" s="12"/>
      <c r="K19" s="12" t="str">
        <f>"110,0"</f>
        <v>110,0</v>
      </c>
      <c r="L19" s="12" t="str">
        <f>"69,9720"</f>
        <v>69,9720</v>
      </c>
      <c r="M19" s="11"/>
    </row>
    <row r="20" spans="1:13">
      <c r="B20" s="5" t="s">
        <v>83</v>
      </c>
    </row>
    <row r="21" spans="1:13" ht="16">
      <c r="A21" s="42" t="s">
        <v>104</v>
      </c>
      <c r="B21" s="42"/>
      <c r="C21" s="43"/>
      <c r="D21" s="43"/>
      <c r="E21" s="43"/>
      <c r="F21" s="43"/>
      <c r="G21" s="43"/>
      <c r="H21" s="43"/>
      <c r="I21" s="43"/>
      <c r="J21" s="43"/>
    </row>
    <row r="22" spans="1:13">
      <c r="A22" s="8" t="s">
        <v>84</v>
      </c>
      <c r="B22" s="7" t="s">
        <v>105</v>
      </c>
      <c r="C22" s="7" t="s">
        <v>106</v>
      </c>
      <c r="D22" s="7" t="s">
        <v>107</v>
      </c>
      <c r="E22" s="7" t="s">
        <v>146</v>
      </c>
      <c r="F22" s="7" t="s">
        <v>14</v>
      </c>
      <c r="G22" s="13" t="s">
        <v>54</v>
      </c>
      <c r="H22" s="13" t="s">
        <v>108</v>
      </c>
      <c r="I22" s="14" t="s">
        <v>109</v>
      </c>
      <c r="J22" s="8"/>
      <c r="K22" s="8" t="str">
        <f>"167,5"</f>
        <v>167,5</v>
      </c>
      <c r="L22" s="8" t="str">
        <f>"99,2102"</f>
        <v>99,2102</v>
      </c>
      <c r="M22" s="7" t="s">
        <v>139</v>
      </c>
    </row>
    <row r="23" spans="1:13">
      <c r="B23" s="5" t="s">
        <v>83</v>
      </c>
    </row>
    <row r="24" spans="1:13" ht="16">
      <c r="A24" s="42" t="s">
        <v>110</v>
      </c>
      <c r="B24" s="42"/>
      <c r="C24" s="43"/>
      <c r="D24" s="43"/>
      <c r="E24" s="43"/>
      <c r="F24" s="43"/>
      <c r="G24" s="43"/>
      <c r="H24" s="43"/>
      <c r="I24" s="43"/>
      <c r="J24" s="43"/>
    </row>
    <row r="25" spans="1:13">
      <c r="A25" s="8" t="s">
        <v>84</v>
      </c>
      <c r="B25" s="7" t="s">
        <v>111</v>
      </c>
      <c r="C25" s="7" t="s">
        <v>126</v>
      </c>
      <c r="D25" s="7" t="s">
        <v>112</v>
      </c>
      <c r="E25" s="7" t="s">
        <v>147</v>
      </c>
      <c r="F25" s="7" t="s">
        <v>14</v>
      </c>
      <c r="G25" s="13" t="s">
        <v>58</v>
      </c>
      <c r="H25" s="13" t="s">
        <v>59</v>
      </c>
      <c r="I25" s="13" t="s">
        <v>51</v>
      </c>
      <c r="J25" s="8"/>
      <c r="K25" s="8" t="str">
        <f>"125,0"</f>
        <v>125,0</v>
      </c>
      <c r="L25" s="8" t="str">
        <f>"79,8202"</f>
        <v>79,8202</v>
      </c>
      <c r="M25" s="7"/>
    </row>
    <row r="26" spans="1:13">
      <c r="B26" s="5" t="s">
        <v>83</v>
      </c>
    </row>
  </sheetData>
  <mergeCells count="18">
    <mergeCell ref="A24:J24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29" t="s">
        <v>135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140</v>
      </c>
      <c r="B3" s="44" t="s">
        <v>0</v>
      </c>
      <c r="C3" s="39" t="s">
        <v>141</v>
      </c>
      <c r="D3" s="39" t="s">
        <v>6</v>
      </c>
      <c r="E3" s="27" t="s">
        <v>142</v>
      </c>
      <c r="F3" s="27" t="s">
        <v>5</v>
      </c>
      <c r="G3" s="27" t="s">
        <v>9</v>
      </c>
      <c r="H3" s="27"/>
      <c r="I3" s="27"/>
      <c r="J3" s="27"/>
      <c r="K3" s="27" t="s">
        <v>113</v>
      </c>
      <c r="L3" s="27" t="s">
        <v>3</v>
      </c>
      <c r="M3" s="40" t="s">
        <v>2</v>
      </c>
    </row>
    <row r="4" spans="1:13" s="1" customFormat="1" ht="21" customHeight="1" thickBot="1">
      <c r="A4" s="38"/>
      <c r="B4" s="45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41"/>
    </row>
    <row r="5" spans="1:13" ht="16">
      <c r="A5" s="46" t="s">
        <v>10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84</v>
      </c>
      <c r="B6" s="7" t="s">
        <v>11</v>
      </c>
      <c r="C6" s="7" t="s">
        <v>12</v>
      </c>
      <c r="D6" s="7" t="s">
        <v>13</v>
      </c>
      <c r="E6" s="7" t="s">
        <v>143</v>
      </c>
      <c r="F6" s="7" t="s">
        <v>14</v>
      </c>
      <c r="G6" s="13" t="s">
        <v>19</v>
      </c>
      <c r="H6" s="13" t="s">
        <v>27</v>
      </c>
      <c r="I6" s="13" t="s">
        <v>43</v>
      </c>
      <c r="J6" s="8"/>
      <c r="K6" s="8" t="str">
        <f>"57,5"</f>
        <v>57,5</v>
      </c>
      <c r="L6" s="8" t="str">
        <f>"76,1530"</f>
        <v>76,1530</v>
      </c>
      <c r="M6" s="7" t="s">
        <v>137</v>
      </c>
    </row>
    <row r="7" spans="1:13">
      <c r="B7" s="5" t="s">
        <v>83</v>
      </c>
    </row>
    <row r="8" spans="1:13" ht="16">
      <c r="A8" s="42" t="s">
        <v>89</v>
      </c>
      <c r="B8" s="42"/>
      <c r="C8" s="43"/>
      <c r="D8" s="43"/>
      <c r="E8" s="43"/>
      <c r="F8" s="43"/>
      <c r="G8" s="43"/>
      <c r="H8" s="43"/>
      <c r="I8" s="43"/>
      <c r="J8" s="43"/>
    </row>
    <row r="9" spans="1:13">
      <c r="A9" s="8" t="s">
        <v>84</v>
      </c>
      <c r="B9" s="7" t="s">
        <v>90</v>
      </c>
      <c r="C9" s="7" t="s">
        <v>121</v>
      </c>
      <c r="D9" s="7" t="s">
        <v>91</v>
      </c>
      <c r="E9" s="24" t="s">
        <v>145</v>
      </c>
      <c r="F9" s="7" t="s">
        <v>14</v>
      </c>
      <c r="G9" s="13" t="s">
        <v>61</v>
      </c>
      <c r="H9" s="13" t="s">
        <v>58</v>
      </c>
      <c r="I9" s="13" t="s">
        <v>51</v>
      </c>
      <c r="J9" s="8"/>
      <c r="K9" s="20">
        <v>125</v>
      </c>
      <c r="L9" s="23" t="e">
        <f>K9*E9</f>
        <v>#VALUE!</v>
      </c>
      <c r="M9" s="7" t="s">
        <v>139</v>
      </c>
    </row>
    <row r="10" spans="1:13">
      <c r="B10" s="5" t="s">
        <v>83</v>
      </c>
    </row>
    <row r="11" spans="1:13" ht="16">
      <c r="A11" s="42" t="s">
        <v>63</v>
      </c>
      <c r="B11" s="42"/>
      <c r="C11" s="43"/>
      <c r="D11" s="43"/>
      <c r="E11" s="43"/>
      <c r="F11" s="43"/>
      <c r="G11" s="43"/>
      <c r="H11" s="43"/>
      <c r="I11" s="43"/>
      <c r="J11" s="43"/>
    </row>
    <row r="12" spans="1:13">
      <c r="A12" s="8" t="s">
        <v>84</v>
      </c>
      <c r="B12" s="7" t="s">
        <v>94</v>
      </c>
      <c r="C12" s="7" t="s">
        <v>122</v>
      </c>
      <c r="D12" s="7" t="s">
        <v>95</v>
      </c>
      <c r="E12" s="7" t="s">
        <v>147</v>
      </c>
      <c r="F12" s="7" t="s">
        <v>14</v>
      </c>
      <c r="G12" s="13" t="s">
        <v>58</v>
      </c>
      <c r="H12" s="13" t="s">
        <v>59</v>
      </c>
      <c r="I12" s="13" t="s">
        <v>73</v>
      </c>
      <c r="J12" s="8"/>
      <c r="K12" s="8" t="str">
        <f>"140,0"</f>
        <v>140,0</v>
      </c>
      <c r="L12" s="8" t="str">
        <f>"105,5974"</f>
        <v>105,5974</v>
      </c>
      <c r="M12" s="7"/>
    </row>
    <row r="13" spans="1:13">
      <c r="B13" s="5" t="s">
        <v>83</v>
      </c>
    </row>
    <row r="14" spans="1:13">
      <c r="B14" s="5" t="s">
        <v>83</v>
      </c>
    </row>
    <row r="15" spans="1:13">
      <c r="B15" s="5" t="s">
        <v>83</v>
      </c>
    </row>
    <row r="16" spans="1:13">
      <c r="B16" s="5" t="s">
        <v>83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6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29" t="s">
        <v>136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140</v>
      </c>
      <c r="B3" s="44" t="s">
        <v>0</v>
      </c>
      <c r="C3" s="39" t="s">
        <v>141</v>
      </c>
      <c r="D3" s="39" t="s">
        <v>6</v>
      </c>
      <c r="E3" s="27" t="s">
        <v>142</v>
      </c>
      <c r="F3" s="27" t="s">
        <v>5</v>
      </c>
      <c r="G3" s="27" t="s">
        <v>115</v>
      </c>
      <c r="H3" s="27"/>
      <c r="I3" s="27"/>
      <c r="J3" s="27"/>
      <c r="K3" s="27" t="s">
        <v>113</v>
      </c>
      <c r="L3" s="27" t="s">
        <v>3</v>
      </c>
      <c r="M3" s="40" t="s">
        <v>2</v>
      </c>
    </row>
    <row r="4" spans="1:13" s="1" customFormat="1" ht="21" customHeight="1" thickBot="1">
      <c r="A4" s="38"/>
      <c r="B4" s="45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41"/>
    </row>
    <row r="5" spans="1:13" ht="16">
      <c r="A5" s="46" t="s">
        <v>47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0" t="s">
        <v>84</v>
      </c>
      <c r="B6" s="9" t="s">
        <v>92</v>
      </c>
      <c r="C6" s="9" t="s">
        <v>127</v>
      </c>
      <c r="D6" s="9" t="s">
        <v>93</v>
      </c>
      <c r="E6" s="9" t="s">
        <v>145</v>
      </c>
      <c r="F6" s="9" t="s">
        <v>14</v>
      </c>
      <c r="G6" s="15" t="s">
        <v>26</v>
      </c>
      <c r="H6" s="15" t="s">
        <v>27</v>
      </c>
      <c r="I6" s="16" t="s">
        <v>43</v>
      </c>
      <c r="J6" s="10"/>
      <c r="K6" s="10" t="str">
        <f>"55,0"</f>
        <v>55,0</v>
      </c>
      <c r="L6" s="10" t="str">
        <f>"40,0580"</f>
        <v>40,0580</v>
      </c>
      <c r="M6" s="9"/>
    </row>
    <row r="7" spans="1:13">
      <c r="A7" s="12" t="s">
        <v>118</v>
      </c>
      <c r="B7" s="11" t="s">
        <v>57</v>
      </c>
      <c r="C7" s="11" t="s">
        <v>128</v>
      </c>
      <c r="D7" s="11" t="s">
        <v>49</v>
      </c>
      <c r="E7" s="11" t="s">
        <v>145</v>
      </c>
      <c r="F7" s="11" t="s">
        <v>14</v>
      </c>
      <c r="G7" s="17" t="s">
        <v>18</v>
      </c>
      <c r="H7" s="17" t="s">
        <v>33</v>
      </c>
      <c r="I7" s="18" t="s">
        <v>26</v>
      </c>
      <c r="J7" s="12"/>
      <c r="K7" s="12" t="str">
        <f>"45,0"</f>
        <v>45,0</v>
      </c>
      <c r="L7" s="12" t="str">
        <f>"31,2946"</f>
        <v>31,2946</v>
      </c>
      <c r="M7" s="11"/>
    </row>
    <row r="8" spans="1:13">
      <c r="B8" s="5" t="s">
        <v>83</v>
      </c>
    </row>
    <row r="9" spans="1:13" ht="16">
      <c r="A9" s="42" t="s">
        <v>76</v>
      </c>
      <c r="B9" s="42"/>
      <c r="C9" s="43"/>
      <c r="D9" s="43"/>
      <c r="E9" s="43"/>
      <c r="F9" s="43"/>
      <c r="G9" s="43"/>
      <c r="H9" s="43"/>
      <c r="I9" s="43"/>
      <c r="J9" s="43"/>
    </row>
    <row r="10" spans="1:13">
      <c r="A10" s="10" t="s">
        <v>84</v>
      </c>
      <c r="B10" s="9" t="s">
        <v>85</v>
      </c>
      <c r="C10" s="9" t="s">
        <v>86</v>
      </c>
      <c r="D10" s="9" t="s">
        <v>87</v>
      </c>
      <c r="E10" s="9" t="s">
        <v>146</v>
      </c>
      <c r="F10" s="9" t="s">
        <v>14</v>
      </c>
      <c r="G10" s="15" t="s">
        <v>116</v>
      </c>
      <c r="H10" s="15" t="s">
        <v>39</v>
      </c>
      <c r="I10" s="15" t="s">
        <v>117</v>
      </c>
      <c r="J10" s="10"/>
      <c r="K10" s="10" t="str">
        <f>"72,5"</f>
        <v>72,5</v>
      </c>
      <c r="L10" s="10" t="str">
        <f>"42,7895"</f>
        <v>42,7895</v>
      </c>
      <c r="M10" s="9"/>
    </row>
    <row r="11" spans="1:13">
      <c r="A11" s="12" t="s">
        <v>84</v>
      </c>
      <c r="B11" s="11" t="s">
        <v>101</v>
      </c>
      <c r="C11" s="11" t="s">
        <v>129</v>
      </c>
      <c r="D11" s="11" t="s">
        <v>102</v>
      </c>
      <c r="E11" s="11" t="s">
        <v>145</v>
      </c>
      <c r="F11" s="11" t="s">
        <v>103</v>
      </c>
      <c r="G11" s="17" t="s">
        <v>16</v>
      </c>
      <c r="H11" s="17" t="s">
        <v>26</v>
      </c>
      <c r="I11" s="18" t="s">
        <v>28</v>
      </c>
      <c r="J11" s="12"/>
      <c r="K11" s="12" t="str">
        <f>"50,0"</f>
        <v>50,0</v>
      </c>
      <c r="L11" s="12" t="str">
        <f>"30,3539"</f>
        <v>30,3539</v>
      </c>
      <c r="M11" s="11"/>
    </row>
    <row r="12" spans="1:13">
      <c r="B12" s="5" t="s">
        <v>83</v>
      </c>
    </row>
    <row r="13" spans="1:13" ht="16">
      <c r="A13" s="42" t="s">
        <v>104</v>
      </c>
      <c r="B13" s="42"/>
      <c r="C13" s="43"/>
      <c r="D13" s="43"/>
      <c r="E13" s="43"/>
      <c r="F13" s="43"/>
      <c r="G13" s="43"/>
      <c r="H13" s="43"/>
      <c r="I13" s="43"/>
      <c r="J13" s="43"/>
    </row>
    <row r="14" spans="1:13">
      <c r="A14" s="8" t="s">
        <v>84</v>
      </c>
      <c r="B14" s="7" t="s">
        <v>105</v>
      </c>
      <c r="C14" s="7" t="s">
        <v>106</v>
      </c>
      <c r="D14" s="7" t="s">
        <v>107</v>
      </c>
      <c r="E14" s="7" t="s">
        <v>146</v>
      </c>
      <c r="F14" s="7" t="s">
        <v>14</v>
      </c>
      <c r="G14" s="13" t="s">
        <v>26</v>
      </c>
      <c r="H14" s="13" t="s">
        <v>28</v>
      </c>
      <c r="I14" s="13" t="s">
        <v>117</v>
      </c>
      <c r="J14" s="8"/>
      <c r="K14" s="8" t="str">
        <f>"72,5"</f>
        <v>72,5</v>
      </c>
      <c r="L14" s="8" t="str">
        <f>"41,0205"</f>
        <v>41,0205</v>
      </c>
      <c r="M14" s="7" t="s">
        <v>139</v>
      </c>
    </row>
    <row r="15" spans="1:13">
      <c r="B15" s="5" t="s">
        <v>83</v>
      </c>
    </row>
    <row r="16" spans="1:13" ht="16">
      <c r="A16" s="42" t="s">
        <v>110</v>
      </c>
      <c r="B16" s="42"/>
      <c r="C16" s="43"/>
      <c r="D16" s="43"/>
      <c r="E16" s="43"/>
      <c r="F16" s="43"/>
      <c r="G16" s="43"/>
      <c r="H16" s="43"/>
      <c r="I16" s="43"/>
      <c r="J16" s="43"/>
    </row>
    <row r="17" spans="1:13">
      <c r="A17" s="8" t="s">
        <v>84</v>
      </c>
      <c r="B17" s="7" t="s">
        <v>111</v>
      </c>
      <c r="C17" s="7" t="s">
        <v>130</v>
      </c>
      <c r="D17" s="7" t="s">
        <v>112</v>
      </c>
      <c r="E17" s="7" t="s">
        <v>145</v>
      </c>
      <c r="F17" s="7" t="s">
        <v>14</v>
      </c>
      <c r="G17" s="13" t="s">
        <v>26</v>
      </c>
      <c r="H17" s="13" t="s">
        <v>28</v>
      </c>
      <c r="I17" s="13" t="s">
        <v>116</v>
      </c>
      <c r="J17" s="8"/>
      <c r="K17" s="8" t="str">
        <f>"65,0"</f>
        <v>65,0</v>
      </c>
      <c r="L17" s="8" t="str">
        <f>"38,9484"</f>
        <v>38,9484</v>
      </c>
      <c r="M17" s="7"/>
    </row>
    <row r="18" spans="1:13">
      <c r="B18" s="5" t="s">
        <v>83</v>
      </c>
    </row>
    <row r="19" spans="1:13">
      <c r="B19" s="5" t="s">
        <v>83</v>
      </c>
    </row>
  </sheetData>
  <mergeCells count="15">
    <mergeCell ref="A9:J9"/>
    <mergeCell ref="A13:J13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ПЛ без экипировки</vt:lpstr>
      <vt:lpstr>IPL ПЛ в бинтах</vt:lpstr>
      <vt:lpstr>IPL Двоеборье без экип</vt:lpstr>
      <vt:lpstr>IPL Жим без экипировки</vt:lpstr>
      <vt:lpstr>IPL Тяга без экипировки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2021-12-15T10:00:05Z</dcterms:modified>
</cp:coreProperties>
</file>