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Декабрь/"/>
    </mc:Choice>
  </mc:AlternateContent>
  <xr:revisionPtr revIDLastSave="0" documentId="13_ncr:1_{38FF4D5D-E56F-5C45-94F9-BBF5C097609E}" xr6:coauthVersionLast="45" xr6:coauthVersionMax="45" xr10:uidLastSave="{00000000-0000-0000-0000-000000000000}"/>
  <bookViews>
    <workbookView xWindow="480" yWindow="460" windowWidth="28320" windowHeight="16060" firstSheet="6" activeTab="12" xr2:uid="{00000000-000D-0000-FFFF-FFFF00000000}"/>
  </bookViews>
  <sheets>
    <sheet name="IPL ПЛ без экипировки ДК" sheetId="10" r:id="rId1"/>
    <sheet name="IPL ПЛ без экипировки" sheetId="9" r:id="rId2"/>
    <sheet name="IPL Двоеборье без экип ДК" sheetId="34" r:id="rId3"/>
    <sheet name="IPL Присед без экипировки ДК" sheetId="30" r:id="rId4"/>
    <sheet name="IPL Жим без экипировки ДК" sheetId="14" r:id="rId5"/>
    <sheet name="IPL Жим без экипировки" sheetId="13" r:id="rId6"/>
    <sheet name="IPL Жим однослой" sheetId="15" r:id="rId7"/>
    <sheet name="СПР Жим СФО" sheetId="66" r:id="rId8"/>
    <sheet name="IPL Тяга без экипировки ДК" sheetId="20" r:id="rId9"/>
    <sheet name="IPL Тяга без экипировки" sheetId="19" r:id="rId10"/>
    <sheet name="СПР Пауэрспорт ДК" sheetId="42" r:id="rId11"/>
    <sheet name="СПР Подъем на бицепс ДК" sheetId="40" r:id="rId12"/>
    <sheet name="СПР Подъем на бицепс" sheetId="39" r:id="rId13"/>
  </sheet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66" l="1"/>
  <c r="K6" i="66"/>
  <c r="P6" i="42"/>
  <c r="O6" i="42"/>
  <c r="L7" i="40"/>
  <c r="K7" i="40"/>
  <c r="L6" i="40"/>
  <c r="K6" i="40"/>
  <c r="L13" i="39"/>
  <c r="K13" i="39"/>
  <c r="L10" i="39"/>
  <c r="K10" i="39"/>
  <c r="L7" i="39"/>
  <c r="K7" i="39"/>
  <c r="L6" i="39"/>
  <c r="K6" i="39"/>
  <c r="P6" i="34"/>
  <c r="O6" i="34"/>
  <c r="L10" i="30"/>
  <c r="K10" i="30"/>
  <c r="L7" i="30"/>
  <c r="K7" i="30"/>
  <c r="L6" i="30"/>
  <c r="K6" i="30"/>
  <c r="L20" i="20"/>
  <c r="K20" i="20"/>
  <c r="L17" i="20"/>
  <c r="K17" i="20"/>
  <c r="L14" i="20"/>
  <c r="K14" i="20"/>
  <c r="L13" i="20"/>
  <c r="K13" i="20"/>
  <c r="L10" i="20"/>
  <c r="K10" i="20"/>
  <c r="L9" i="20"/>
  <c r="K9" i="20"/>
  <c r="L6" i="20"/>
  <c r="K6" i="20"/>
  <c r="L12" i="19"/>
  <c r="K12" i="19"/>
  <c r="L9" i="19"/>
  <c r="K9" i="19"/>
  <c r="L6" i="19"/>
  <c r="K6" i="19"/>
  <c r="L6" i="15"/>
  <c r="K6" i="15"/>
  <c r="L30" i="14"/>
  <c r="K30" i="14"/>
  <c r="L27" i="14"/>
  <c r="K27" i="14"/>
  <c r="L26" i="14"/>
  <c r="K26" i="14"/>
  <c r="L23" i="14"/>
  <c r="L22" i="14"/>
  <c r="K22" i="14"/>
  <c r="L21" i="14"/>
  <c r="K21" i="14"/>
  <c r="L18" i="14"/>
  <c r="K18" i="14"/>
  <c r="L15" i="14"/>
  <c r="K15" i="14"/>
  <c r="L14" i="14"/>
  <c r="K14" i="14"/>
  <c r="L13" i="14"/>
  <c r="K13" i="14"/>
  <c r="L10" i="14"/>
  <c r="K10" i="14"/>
  <c r="L9" i="14"/>
  <c r="K9" i="14"/>
  <c r="L6" i="14"/>
  <c r="L30" i="13"/>
  <c r="K30" i="13"/>
  <c r="L29" i="13"/>
  <c r="K29" i="13"/>
  <c r="L26" i="13"/>
  <c r="K26" i="13"/>
  <c r="L23" i="13"/>
  <c r="K23" i="13"/>
  <c r="L22" i="13"/>
  <c r="K22" i="13"/>
  <c r="L21" i="13"/>
  <c r="K21" i="13"/>
  <c r="L20" i="13"/>
  <c r="K20" i="13"/>
  <c r="L17" i="13"/>
  <c r="K17" i="13"/>
  <c r="L16" i="13"/>
  <c r="K16" i="13"/>
  <c r="L15" i="13"/>
  <c r="K15" i="13"/>
  <c r="L12" i="13"/>
  <c r="K12" i="13"/>
  <c r="L9" i="13"/>
  <c r="K9" i="13"/>
  <c r="L6" i="13"/>
  <c r="K6" i="13"/>
  <c r="T25" i="10"/>
  <c r="S25" i="10"/>
  <c r="T24" i="10"/>
  <c r="S24" i="10"/>
  <c r="T21" i="10"/>
  <c r="S21" i="10"/>
  <c r="T18" i="10"/>
  <c r="S18" i="10"/>
  <c r="T17" i="10"/>
  <c r="S17" i="10"/>
  <c r="T16" i="10"/>
  <c r="S16" i="10"/>
  <c r="T13" i="10"/>
  <c r="S13" i="10"/>
  <c r="T12" i="10"/>
  <c r="S12" i="10"/>
  <c r="T11" i="10"/>
  <c r="S11" i="10"/>
  <c r="T10" i="10"/>
  <c r="S10" i="10"/>
  <c r="T9" i="10"/>
  <c r="S9" i="10"/>
  <c r="T6" i="10"/>
  <c r="S6" i="10"/>
  <c r="T16" i="9"/>
  <c r="S16" i="9"/>
  <c r="T15" i="9"/>
  <c r="S15" i="9"/>
  <c r="T14" i="9"/>
  <c r="S14" i="9"/>
  <c r="T13" i="9"/>
  <c r="S13" i="9"/>
  <c r="T10" i="9"/>
  <c r="S10" i="9"/>
  <c r="T9" i="9"/>
  <c r="S9" i="9"/>
  <c r="T6" i="9"/>
  <c r="S6" i="9"/>
</calcChain>
</file>

<file path=xl/sharedStrings.xml><?xml version="1.0" encoding="utf-8"?>
<sst xmlns="http://schemas.openxmlformats.org/spreadsheetml/2006/main" count="1126" uniqueCount="361">
  <si>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</si>
  <si>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</si>
  <si>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</si>
  <si>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</si>
  <si>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</si>
  <si>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</si>
  <si>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</si>
  <si>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 xml:space="preserve">Абсолютный зачёт </t>
  </si>
  <si>
    <t/>
  </si>
  <si>
    <t>Место</t>
  </si>
  <si>
    <t>Приседание</t>
  </si>
  <si>
    <t>Жим лёжа</t>
  </si>
  <si>
    <t>Становая тяга</t>
  </si>
  <si>
    <t>ВЕСОВАЯ КАТЕГОРИЯ   90</t>
  </si>
  <si>
    <t>Халиуллин Айдар</t>
  </si>
  <si>
    <t>89,00</t>
  </si>
  <si>
    <t>165,0</t>
  </si>
  <si>
    <t>175,0</t>
  </si>
  <si>
    <t>135,0</t>
  </si>
  <si>
    <t>142,5</t>
  </si>
  <si>
    <t>145,0</t>
  </si>
  <si>
    <t>190,0</t>
  </si>
  <si>
    <t>200,0</t>
  </si>
  <si>
    <t>210,0</t>
  </si>
  <si>
    <t>ВЕСОВАЯ КАТЕГОРИЯ   100</t>
  </si>
  <si>
    <t>Дыга Виталий</t>
  </si>
  <si>
    <t>Открытая (11.05.1989)/32</t>
  </si>
  <si>
    <t>99,50</t>
  </si>
  <si>
    <t xml:space="preserve">Новотроицк/Оренбургская область </t>
  </si>
  <si>
    <t>250,0</t>
  </si>
  <si>
    <t>270,0</t>
  </si>
  <si>
    <t>280,0</t>
  </si>
  <si>
    <t>180,0</t>
  </si>
  <si>
    <t>290,0</t>
  </si>
  <si>
    <t>Никишин Самир</t>
  </si>
  <si>
    <t>Открытая (14.04.1997)/24</t>
  </si>
  <si>
    <t>93,00</t>
  </si>
  <si>
    <t>225,0</t>
  </si>
  <si>
    <t>232,5</t>
  </si>
  <si>
    <t>240,0</t>
  </si>
  <si>
    <t>155,0</t>
  </si>
  <si>
    <t>160,0</t>
  </si>
  <si>
    <t>300,0</t>
  </si>
  <si>
    <t>ВЕСОВАЯ КАТЕГОРИЯ   110</t>
  </si>
  <si>
    <t>Моисеев Сергей</t>
  </si>
  <si>
    <t>Открытая (29.07.1988)/33</t>
  </si>
  <si>
    <t>105,00</t>
  </si>
  <si>
    <t>255,0</t>
  </si>
  <si>
    <t>185,0</t>
  </si>
  <si>
    <t>195,0</t>
  </si>
  <si>
    <t>205,0</t>
  </si>
  <si>
    <t>275,0</t>
  </si>
  <si>
    <t>Мураткин Александр</t>
  </si>
  <si>
    <t>Открытая (29.08.1985)/36</t>
  </si>
  <si>
    <t>109,30</t>
  </si>
  <si>
    <t>230,0</t>
  </si>
  <si>
    <t>245,0</t>
  </si>
  <si>
    <t>252,5</t>
  </si>
  <si>
    <t>150,0</t>
  </si>
  <si>
    <t>295,0</t>
  </si>
  <si>
    <t>305,0</t>
  </si>
  <si>
    <t xml:space="preserve">Бариев Д. </t>
  </si>
  <si>
    <t>Миннеханов Нияз</t>
  </si>
  <si>
    <t>Открытая (12.10.1979)/42</t>
  </si>
  <si>
    <t>108,00</t>
  </si>
  <si>
    <t>162,5</t>
  </si>
  <si>
    <t>260,0</t>
  </si>
  <si>
    <t>265,0</t>
  </si>
  <si>
    <t xml:space="preserve">Мураткин А.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</si>
  <si>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</si>
  <si>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</si>
  <si>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</si>
  <si>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</si>
  <si>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</si>
  <si>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</si>
  <si>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</si>
  <si>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100</t>
  </si>
  <si>
    <t>740,0</t>
  </si>
  <si>
    <t>451,2520</t>
  </si>
  <si>
    <t>110</t>
  </si>
  <si>
    <t>735,0</t>
  </si>
  <si>
    <t>439,2360</t>
  </si>
  <si>
    <t>682,5</t>
  </si>
  <si>
    <t>428,7465</t>
  </si>
  <si>
    <t>90</t>
  </si>
  <si>
    <t>1</t>
  </si>
  <si>
    <t>2</t>
  </si>
  <si>
    <t>3</t>
  </si>
  <si>
    <t>ВЕСОВАЯ КАТЕГОРИЯ   56</t>
  </si>
  <si>
    <t>Гиматутдинова Валерия</t>
  </si>
  <si>
    <t>Открытая (17.11.1984)/37</t>
  </si>
  <si>
    <t>54,30</t>
  </si>
  <si>
    <t>50,0</t>
  </si>
  <si>
    <t>55,0</t>
  </si>
  <si>
    <t>42,5</t>
  </si>
  <si>
    <t>45,0</t>
  </si>
  <si>
    <t>47,5</t>
  </si>
  <si>
    <t>62,5</t>
  </si>
  <si>
    <t>65,0</t>
  </si>
  <si>
    <t>67,5</t>
  </si>
  <si>
    <t xml:space="preserve">Кирьянов А. </t>
  </si>
  <si>
    <t>ВЕСОВАЯ КАТЕГОРИЯ   75</t>
  </si>
  <si>
    <t>Семенов Даниил</t>
  </si>
  <si>
    <t>Юноши 15-19 (12.08.2003)/18</t>
  </si>
  <si>
    <t>74,80</t>
  </si>
  <si>
    <t>140,0</t>
  </si>
  <si>
    <t>147,5</t>
  </si>
  <si>
    <t>85,0</t>
  </si>
  <si>
    <t>90,0</t>
  </si>
  <si>
    <t>95,0</t>
  </si>
  <si>
    <t>187,5</t>
  </si>
  <si>
    <t xml:space="preserve">Никишин С. </t>
  </si>
  <si>
    <t>Несветаев Матвей</t>
  </si>
  <si>
    <t>Юноши 15-19 (27.01.2006)/15</t>
  </si>
  <si>
    <t>71,90</t>
  </si>
  <si>
    <t>100,0</t>
  </si>
  <si>
    <t>107,5</t>
  </si>
  <si>
    <t>115,0</t>
  </si>
  <si>
    <t>70,0</t>
  </si>
  <si>
    <t>75,0</t>
  </si>
  <si>
    <t>77,5</t>
  </si>
  <si>
    <t>130,0</t>
  </si>
  <si>
    <t>Ивакин Михаил</t>
  </si>
  <si>
    <t>Юноши 15-19 (20.02.2006)/15</t>
  </si>
  <si>
    <t>69,50</t>
  </si>
  <si>
    <t>105,0</t>
  </si>
  <si>
    <t>110,0</t>
  </si>
  <si>
    <t xml:space="preserve">Бойко Н. </t>
  </si>
  <si>
    <t>Яруллин Риф</t>
  </si>
  <si>
    <t>Открытая (18.12.1999)/21</t>
  </si>
  <si>
    <t>74,00</t>
  </si>
  <si>
    <t>182,5</t>
  </si>
  <si>
    <t>137,5</t>
  </si>
  <si>
    <t>207,5</t>
  </si>
  <si>
    <t>212,5</t>
  </si>
  <si>
    <t>Шарафиев Наиль</t>
  </si>
  <si>
    <t>Открытая (27.08.1984)/37</t>
  </si>
  <si>
    <t>74,30</t>
  </si>
  <si>
    <t>170,0</t>
  </si>
  <si>
    <t>177,5</t>
  </si>
  <si>
    <t>112,5</t>
  </si>
  <si>
    <t>220,0</t>
  </si>
  <si>
    <t>ВЕСОВАЯ КАТЕГОРИЯ   82.5</t>
  </si>
  <si>
    <t>Суханов Иван</t>
  </si>
  <si>
    <t>82,00</t>
  </si>
  <si>
    <t>Федяев Сергей</t>
  </si>
  <si>
    <t>Открытая (19.10.1994)/27</t>
  </si>
  <si>
    <t>81,00</t>
  </si>
  <si>
    <t>217,5</t>
  </si>
  <si>
    <t xml:space="preserve">Хабибулин А. </t>
  </si>
  <si>
    <t>Асадуллин Эдуард</t>
  </si>
  <si>
    <t>81,60</t>
  </si>
  <si>
    <t>117,5</t>
  </si>
  <si>
    <t>120,0</t>
  </si>
  <si>
    <t>122,5</t>
  </si>
  <si>
    <t>235,0</t>
  </si>
  <si>
    <t>Максютов Флорит</t>
  </si>
  <si>
    <t>88,80</t>
  </si>
  <si>
    <t>Зайнуллин Марат</t>
  </si>
  <si>
    <t>Открытая (17.01.1981)/40</t>
  </si>
  <si>
    <t>108,70</t>
  </si>
  <si>
    <t>75</t>
  </si>
  <si>
    <t>82.5</t>
  </si>
  <si>
    <t>535,0</t>
  </si>
  <si>
    <t>384,8255</t>
  </si>
  <si>
    <t>540,0</t>
  </si>
  <si>
    <t>365,7960</t>
  </si>
  <si>
    <t>505,0</t>
  </si>
  <si>
    <t>362,2365</t>
  </si>
  <si>
    <t>Семенова Лариса</t>
  </si>
  <si>
    <t>77,30</t>
  </si>
  <si>
    <t>57,5</t>
  </si>
  <si>
    <t xml:space="preserve">Яруллин Р. </t>
  </si>
  <si>
    <t>Гребенщиков Михаил</t>
  </si>
  <si>
    <t>Открытая (08.12.1987)/34</t>
  </si>
  <si>
    <t>68,10</t>
  </si>
  <si>
    <t>Моор Альберт</t>
  </si>
  <si>
    <t>80,60</t>
  </si>
  <si>
    <t>60,0</t>
  </si>
  <si>
    <t xml:space="preserve">Фазуллин Р. </t>
  </si>
  <si>
    <t>Бурнин Артём</t>
  </si>
  <si>
    <t>Открытая (09.06.1988)/33</t>
  </si>
  <si>
    <t>87,50</t>
  </si>
  <si>
    <t>Хайрутдинов Айрат</t>
  </si>
  <si>
    <t>Открытая (20.02.1981)/40</t>
  </si>
  <si>
    <t>89,40</t>
  </si>
  <si>
    <t>Шевелев Андрей</t>
  </si>
  <si>
    <t>Открытая (05.04.1978)/43</t>
  </si>
  <si>
    <t>94,80</t>
  </si>
  <si>
    <t xml:space="preserve">Великий Устюг/Вологодская обла </t>
  </si>
  <si>
    <t>152,5</t>
  </si>
  <si>
    <t xml:space="preserve">Осколков И. </t>
  </si>
  <si>
    <t>Мотыгуллин Радик</t>
  </si>
  <si>
    <t>Открытая (22.05.1990)/31</t>
  </si>
  <si>
    <t>90,50</t>
  </si>
  <si>
    <t xml:space="preserve">Нижнекамск/Татарстан республика </t>
  </si>
  <si>
    <t>ВЕСОВАЯ КАТЕГОРИЯ   125</t>
  </si>
  <si>
    <t>Максимов Алексей</t>
  </si>
  <si>
    <t>Открытая (12.04.1988)/33</t>
  </si>
  <si>
    <t>110,50</t>
  </si>
  <si>
    <t>227,5</t>
  </si>
  <si>
    <t>Мустафин Альберт</t>
  </si>
  <si>
    <t>Открытая (16.08.1986)/35</t>
  </si>
  <si>
    <t>115,00</t>
  </si>
  <si>
    <t xml:space="preserve">Шейко Б. </t>
  </si>
  <si>
    <t xml:space="preserve">Результат </t>
  </si>
  <si>
    <t>125</t>
  </si>
  <si>
    <t>132,2325</t>
  </si>
  <si>
    <t>127,8420</t>
  </si>
  <si>
    <t>124,4100</t>
  </si>
  <si>
    <t>Результат</t>
  </si>
  <si>
    <t>ВЕСОВАЯ КАТЕГОРИЯ   52</t>
  </si>
  <si>
    <t>Гасперт Алёна</t>
  </si>
  <si>
    <t>Открытая (27.06.1989)/32</t>
  </si>
  <si>
    <t>50,70</t>
  </si>
  <si>
    <t xml:space="preserve">Гайнуллин Р. </t>
  </si>
  <si>
    <t>ВЕСОВАЯ КАТЕГОРИЯ   60</t>
  </si>
  <si>
    <t>Фазлыева Аяна</t>
  </si>
  <si>
    <t>Девушки 15-19 (14.03.2008)/13</t>
  </si>
  <si>
    <t>57,20</t>
  </si>
  <si>
    <t>40,0</t>
  </si>
  <si>
    <t>52,5</t>
  </si>
  <si>
    <t xml:space="preserve">Моисеев С. </t>
  </si>
  <si>
    <t>Тюрикова Оксана</t>
  </si>
  <si>
    <t>Открытая (17.07.1982)/39</t>
  </si>
  <si>
    <t>59,90</t>
  </si>
  <si>
    <t>Семенов Илья</t>
  </si>
  <si>
    <t>Открытая (20.03.1992)/29</t>
  </si>
  <si>
    <t>72,50</t>
  </si>
  <si>
    <t>Низамов Ильназ</t>
  </si>
  <si>
    <t>Открытая (08.11.1985)/36</t>
  </si>
  <si>
    <t>74,10</t>
  </si>
  <si>
    <t>Федоренко Павел</t>
  </si>
  <si>
    <t>Открытая (17.03.1983)/38</t>
  </si>
  <si>
    <t>82,10</t>
  </si>
  <si>
    <t>Искандаров Артём</t>
  </si>
  <si>
    <t>Открытая (11.01.1999)/22</t>
  </si>
  <si>
    <t>83,90</t>
  </si>
  <si>
    <t>Стоянов Иванко</t>
  </si>
  <si>
    <t>Открытая (06.09.1982)/39</t>
  </si>
  <si>
    <t>127,5</t>
  </si>
  <si>
    <t>132,5</t>
  </si>
  <si>
    <t xml:space="preserve">Роот М. </t>
  </si>
  <si>
    <t>Колезнев Пётр</t>
  </si>
  <si>
    <t>89,50</t>
  </si>
  <si>
    <t>Загоруйко Константин</t>
  </si>
  <si>
    <t>Открытая (08.04.1983)/38</t>
  </si>
  <si>
    <t>92,90</t>
  </si>
  <si>
    <t>Алешин Александр</t>
  </si>
  <si>
    <t>97,00</t>
  </si>
  <si>
    <t>Старостенко Владимир</t>
  </si>
  <si>
    <t>107,40</t>
  </si>
  <si>
    <t xml:space="preserve">Лемонджава В. </t>
  </si>
  <si>
    <t>98,5500</t>
  </si>
  <si>
    <t>96,1785</t>
  </si>
  <si>
    <t>-</t>
  </si>
  <si>
    <t>Абдюшев Эдуард</t>
  </si>
  <si>
    <t>105,40</t>
  </si>
  <si>
    <t>215,0</t>
  </si>
  <si>
    <t>Чухланцева Анастасия</t>
  </si>
  <si>
    <t>Открытая (26.05.1995)/26</t>
  </si>
  <si>
    <t>68,20</t>
  </si>
  <si>
    <t>Пономарев Роман</t>
  </si>
  <si>
    <t>68,80</t>
  </si>
  <si>
    <t>80,0</t>
  </si>
  <si>
    <t xml:space="preserve">Файзуллин С. </t>
  </si>
  <si>
    <t>182,1780</t>
  </si>
  <si>
    <t>Ганиев Артур</t>
  </si>
  <si>
    <t>Открытая (08.01.1989)/32</t>
  </si>
  <si>
    <t>71,80</t>
  </si>
  <si>
    <t>Зимин Олег</t>
  </si>
  <si>
    <t>Открытая (06.09.1968)/53</t>
  </si>
  <si>
    <t>79,30</t>
  </si>
  <si>
    <t>272,5</t>
  </si>
  <si>
    <t>Открытая (21.02.1976)/45</t>
  </si>
  <si>
    <t>Панкова Елена</t>
  </si>
  <si>
    <t>59,20</t>
  </si>
  <si>
    <t>32,5</t>
  </si>
  <si>
    <t>37,5</t>
  </si>
  <si>
    <t xml:space="preserve">Некратова Д. </t>
  </si>
  <si>
    <t>Ибрагимов Рафик</t>
  </si>
  <si>
    <t>88,70</t>
  </si>
  <si>
    <t>Вагизов Ильнар</t>
  </si>
  <si>
    <t>Открытая (22.03.1988)/33</t>
  </si>
  <si>
    <t>94,70</t>
  </si>
  <si>
    <t>Бердников Николай</t>
  </si>
  <si>
    <t>104,70</t>
  </si>
  <si>
    <t>20,0</t>
  </si>
  <si>
    <t>22,5</t>
  </si>
  <si>
    <t>25,0</t>
  </si>
  <si>
    <t>Мастера 60+ (10.09.1955)/66</t>
  </si>
  <si>
    <t>Некратова Дина</t>
  </si>
  <si>
    <t>Открытая (06.02.1982)/39</t>
  </si>
  <si>
    <t>35,0</t>
  </si>
  <si>
    <t>30,0</t>
  </si>
  <si>
    <t>Тяга</t>
  </si>
  <si>
    <t>Михедюков Радик</t>
  </si>
  <si>
    <t>Открытая (08.10.1995)/26</t>
  </si>
  <si>
    <t>54,50</t>
  </si>
  <si>
    <t>Набережные Челны/Республика Татарстан</t>
  </si>
  <si>
    <t>Мастера 50-59 (13.07.1966)/55</t>
  </si>
  <si>
    <t>Мастера 50-59 (20.12.1961)/59</t>
  </si>
  <si>
    <t>Мастера 65-69 (10.09.1955)/66</t>
  </si>
  <si>
    <t>Мастера 45-49 (21.02.1976)/45</t>
  </si>
  <si>
    <t>Мастера 50-54 (06.09.1968)/53</t>
  </si>
  <si>
    <t>Мастера 40-44 (12.12.1979)/41</t>
  </si>
  <si>
    <t>Мастера 65-69 (02.03.1955)/66</t>
  </si>
  <si>
    <t>Мастера 60-64 (16.01.1961)/60</t>
  </si>
  <si>
    <t>Мастера 45-49 (02.03.1973)/48</t>
  </si>
  <si>
    <t>Мастера 55-59 (31.01.1962)/59</t>
  </si>
  <si>
    <t>Мастера 70-74 (03.07.1950)/71</t>
  </si>
  <si>
    <t>Мастера 40-44 (20.02.1981)/40</t>
  </si>
  <si>
    <t>Мастера 40-44 (05.04.1978)/43</t>
  </si>
  <si>
    <t>Юниоры 20-23 (01.11.1998)/23</t>
  </si>
  <si>
    <t>Мастера 40-44 (06.06.1981)/40</t>
  </si>
  <si>
    <t>Мастера 65-69 (12.08.1955)/66</t>
  </si>
  <si>
    <t>Мастера 40-44 (17.01.1981)/40</t>
  </si>
  <si>
    <t>Мастера 40-44 (23.09.1978)/43</t>
  </si>
  <si>
    <t>Мастера 40-44 (12.10.1979)/42</t>
  </si>
  <si>
    <t xml:space="preserve">Набережные Челны/Республика Татарстан </t>
  </si>
  <si>
    <t>Мастерский турнир "Сокровища Золотой Орды"
СПР Жим лежа СФО
Набережные Челны/Республика Татарстан, 11 декабря 2021 года</t>
  </si>
  <si>
    <t>Мастерский турнир "Сокровища Золотой Орды"
СПР Пауэрспорт ДК
Набережные Челны/Республика Татарстан, 11 декабря 2021 года</t>
  </si>
  <si>
    <t>Мастерский турнир "Сокровища Золотой Орды"
СПР Строгий подъем штанги на бицепс ДК
Набережные Челны/Республика Татарстан, 11 декабря 2021 года</t>
  </si>
  <si>
    <t>Мастерский турнир "Сокровища Золотой Орды"
СПР Строгий подъем штанги на бицепс
Набережные Челны/Республика Татарстан, 11 декабря 2021 года</t>
  </si>
  <si>
    <t xml:space="preserve">Нижнекамск/Республика Татарстан </t>
  </si>
  <si>
    <t xml:space="preserve">Казань/Республика Татарстан </t>
  </si>
  <si>
    <t>Мастерский турнир "Сокровища Золотой Орды"
IPL Силовое двоеборье без экипировки ДК
Набережные Челны/Республика Татарстан, 11 декабря 2021 года</t>
  </si>
  <si>
    <t>Мастерский турнир "Сокровища Золотой Орды"
IPL Присед без экипировки ДК
Набережные Челны/Республика Татарстан, 11 декабря 2021 года</t>
  </si>
  <si>
    <t>Мастерский турнир "Сокровища Золотой Орды"
IPL Становая тяга без экипировки ДК
Набережные Челны/Республика Татарстан, 11 декабря 2021 года</t>
  </si>
  <si>
    <t>Мастерский турнир "Сокровища Золотой Орды"
IPL Становая тяга без экипировки
Набережные Челны/Республика Татарстан, 11 декабря 2021 года</t>
  </si>
  <si>
    <t>Мастерский турнир "Сокровища Золотой Орды"
IPL Жим лежа в однослойной экипировке
Набережные Челны/Республика Татарстан, 11 декабря 2021 года</t>
  </si>
  <si>
    <t>Мастерский турнир "Сокровища Золотой Орды"
IPL Жим лежа без экипировки ДК
Набережные Челны/Республика Татарстан, 11 декабря 2021 года</t>
  </si>
  <si>
    <t>Мастерский турнир "Сокровища Золотой Орды"
IPL Жим лежа без экипировки
Набережные Челны/Республика Татарстан, 11 декабря 2021 года</t>
  </si>
  <si>
    <t>Мастерский турнир "Сокровища Золотой Орды"
IPL Пауэрлифтинг без экипировки ДК
Набережные Челны/Республика Татарстан, 11 декабря 2021 года</t>
  </si>
  <si>
    <t>Мастерский турнир "Сокровища Золотой Орды"
IPL Пауэрлифтинг без экипировки
Набережные Челны/Республика Татарстан, 11 декабря 2021 года</t>
  </si>
  <si>
    <t>Казань/Республика Татарстан</t>
  </si>
  <si>
    <t xml:space="preserve">Вятские Поляны/Кировская область </t>
  </si>
  <si>
    <t>Весовая категория</t>
  </si>
  <si>
    <t xml:space="preserve">Альметьевск/Республика Татарстан </t>
  </si>
  <si>
    <t>Тарногский городок/Вологодская область</t>
  </si>
  <si>
    <t>Ижевск/Республика Удмуртия</t>
  </si>
  <si>
    <t xml:space="preserve">Уфа/Республика Башкортостан </t>
  </si>
  <si>
    <t>Вятские Поляны/Кировская область</t>
  </si>
  <si>
    <t>Севастополь/Респубика Крым</t>
  </si>
  <si>
    <t>Великий Устюг/Вологодская область</t>
  </si>
  <si>
    <t xml:space="preserve">Тарногский городок/Вологодская область </t>
  </si>
  <si>
    <t xml:space="preserve">Великий Устюг/Вологодская область </t>
  </si>
  <si>
    <t xml:space="preserve">Сарманово/Республика Татарстан </t>
  </si>
  <si>
    <t>Жим</t>
  </si>
  <si>
    <t xml:space="preserve">
Дата рождения/Возраст</t>
  </si>
  <si>
    <t>Возрастная группа</t>
  </si>
  <si>
    <t>O</t>
  </si>
  <si>
    <t>T</t>
  </si>
  <si>
    <t>J</t>
  </si>
  <si>
    <t>M1</t>
  </si>
  <si>
    <t>M6</t>
  </si>
  <si>
    <t>M2</t>
  </si>
  <si>
    <t>M5</t>
  </si>
  <si>
    <t>M4</t>
  </si>
  <si>
    <t>M7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</si>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</sst>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U35"/>
  <sheetViews>
    <sheetView workbookViewId="0">
      <selection activeCell="E26" sqref="E26"/>
    </sheetView>
  </sheetViews>
  <sheetFormatPr baseColWidth="10" defaultColWidth="9.1640625" defaultRowHeight="13"/>
  <cols>
    <col min="1" max="1" width="7.1640625" style="5" bestFit="1" customWidth="1"/>
    <col min="2" max="2" width="22.3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6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19.33203125" style="5" customWidth="1"/>
    <col min="22" max="16384" width="9.1640625" style="3"/>
  </cols>
  <sheetData>
    <row r="1" spans="1:21" s="2" customFormat="1" ht="29" customHeight="1">
      <c r="A1" s="39" t="s">
        <v>333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9</v>
      </c>
      <c r="B3" s="52" t="s">
        <v>0</v>
      </c>
      <c r="C3" s="49" t="s">
        <v>349</v>
      </c>
      <c r="D3" s="49" t="s">
        <v>6</v>
      </c>
      <c r="E3" s="33" t="s">
        <v>350</v>
      </c>
      <c r="F3" s="33" t="s">
        <v>5</v>
      </c>
      <c r="G3" s="33" t="s">
        <v>10</v>
      </c>
      <c r="H3" s="33"/>
      <c r="I3" s="33"/>
      <c r="J3" s="33"/>
      <c r="K3" s="33" t="s">
        <v>11</v>
      </c>
      <c r="L3" s="33"/>
      <c r="M3" s="33"/>
      <c r="N3" s="33"/>
      <c r="O3" s="33" t="s">
        <v>12</v>
      </c>
      <c r="P3" s="33"/>
      <c r="Q3" s="33"/>
      <c r="R3" s="33"/>
      <c r="S3" s="33" t="s">
        <v>1</v>
      </c>
      <c r="T3" s="33" t="s">
        <v>3</v>
      </c>
      <c r="U3" s="35" t="s">
        <v>2</v>
      </c>
    </row>
    <row r="4" spans="1:21" s="1" customFormat="1" ht="21" customHeight="1" thickBot="1">
      <c r="A4" s="48"/>
      <c r="B4" s="53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4"/>
      <c r="T4" s="34"/>
      <c r="U4" s="36"/>
    </row>
    <row r="5" spans="1:21" ht="16">
      <c r="A5" s="37" t="s">
        <v>88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21">
      <c r="A6" s="9" t="s">
        <v>85</v>
      </c>
      <c r="B6" s="8" t="s">
        <v>89</v>
      </c>
      <c r="C6" s="8" t="s">
        <v>90</v>
      </c>
      <c r="D6" s="8" t="s">
        <v>91</v>
      </c>
      <c r="E6" s="8" t="s">
        <v>351</v>
      </c>
      <c r="F6" s="8" t="s">
        <v>335</v>
      </c>
      <c r="G6" s="21" t="s">
        <v>92</v>
      </c>
      <c r="H6" s="20" t="s">
        <v>93</v>
      </c>
      <c r="I6" s="21" t="s">
        <v>93</v>
      </c>
      <c r="J6" s="9"/>
      <c r="K6" s="21" t="s">
        <v>94</v>
      </c>
      <c r="L6" s="20" t="s">
        <v>95</v>
      </c>
      <c r="M6" s="20" t="s">
        <v>96</v>
      </c>
      <c r="N6" s="9"/>
      <c r="O6" s="21" t="s">
        <v>97</v>
      </c>
      <c r="P6" s="21" t="s">
        <v>98</v>
      </c>
      <c r="Q6" s="21" t="s">
        <v>99</v>
      </c>
      <c r="R6" s="9"/>
      <c r="S6" s="9" t="str">
        <f>"165,0"</f>
        <v>165,0</v>
      </c>
      <c r="T6" s="9" t="str">
        <f>"198,8910"</f>
        <v>198,8910</v>
      </c>
      <c r="U6" s="8" t="s">
        <v>100</v>
      </c>
    </row>
    <row r="7" spans="1:21">
      <c r="B7" s="5" t="s">
        <v>8</v>
      </c>
    </row>
    <row r="8" spans="1:21" ht="16">
      <c r="A8" s="50" t="s">
        <v>101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21">
      <c r="A9" s="11" t="s">
        <v>85</v>
      </c>
      <c r="B9" s="10" t="s">
        <v>102</v>
      </c>
      <c r="C9" s="10" t="s">
        <v>103</v>
      </c>
      <c r="D9" s="10" t="s">
        <v>104</v>
      </c>
      <c r="E9" s="10" t="s">
        <v>352</v>
      </c>
      <c r="F9" s="10" t="s">
        <v>319</v>
      </c>
      <c r="G9" s="22" t="s">
        <v>105</v>
      </c>
      <c r="H9" s="23" t="s">
        <v>106</v>
      </c>
      <c r="I9" s="22" t="s">
        <v>106</v>
      </c>
      <c r="J9" s="11"/>
      <c r="K9" s="22" t="s">
        <v>107</v>
      </c>
      <c r="L9" s="22" t="s">
        <v>108</v>
      </c>
      <c r="M9" s="22" t="s">
        <v>109</v>
      </c>
      <c r="N9" s="11"/>
      <c r="O9" s="22" t="s">
        <v>17</v>
      </c>
      <c r="P9" s="23" t="s">
        <v>110</v>
      </c>
      <c r="Q9" s="23" t="s">
        <v>110</v>
      </c>
      <c r="R9" s="11"/>
      <c r="S9" s="11" t="str">
        <f>"417,5"</f>
        <v>417,5</v>
      </c>
      <c r="T9" s="11" t="str">
        <f>"298,0533"</f>
        <v>298,0533</v>
      </c>
      <c r="U9" s="10" t="s">
        <v>111</v>
      </c>
    </row>
    <row r="10" spans="1:21">
      <c r="A10" s="15" t="s">
        <v>86</v>
      </c>
      <c r="B10" s="14" t="s">
        <v>112</v>
      </c>
      <c r="C10" s="14" t="s">
        <v>113</v>
      </c>
      <c r="D10" s="14" t="s">
        <v>114</v>
      </c>
      <c r="E10" s="14" t="s">
        <v>352</v>
      </c>
      <c r="F10" s="14" t="s">
        <v>319</v>
      </c>
      <c r="G10" s="26" t="s">
        <v>115</v>
      </c>
      <c r="H10" s="26" t="s">
        <v>116</v>
      </c>
      <c r="I10" s="26" t="s">
        <v>117</v>
      </c>
      <c r="J10" s="15"/>
      <c r="K10" s="26" t="s">
        <v>118</v>
      </c>
      <c r="L10" s="26" t="s">
        <v>119</v>
      </c>
      <c r="M10" s="27" t="s">
        <v>120</v>
      </c>
      <c r="N10" s="15"/>
      <c r="O10" s="26" t="s">
        <v>121</v>
      </c>
      <c r="P10" s="26" t="s">
        <v>105</v>
      </c>
      <c r="Q10" s="26" t="s">
        <v>58</v>
      </c>
      <c r="R10" s="15"/>
      <c r="S10" s="15" t="str">
        <f>"340,0"</f>
        <v>340,0</v>
      </c>
      <c r="T10" s="15" t="str">
        <f>"249,7300"</f>
        <v>249,7300</v>
      </c>
      <c r="U10" s="14" t="s">
        <v>111</v>
      </c>
    </row>
    <row r="11" spans="1:21">
      <c r="A11" s="15" t="s">
        <v>87</v>
      </c>
      <c r="B11" s="14" t="s">
        <v>122</v>
      </c>
      <c r="C11" s="14" t="s">
        <v>123</v>
      </c>
      <c r="D11" s="14" t="s">
        <v>124</v>
      </c>
      <c r="E11" s="14" t="s">
        <v>352</v>
      </c>
      <c r="F11" s="14" t="s">
        <v>319</v>
      </c>
      <c r="G11" s="26" t="s">
        <v>115</v>
      </c>
      <c r="H11" s="26" t="s">
        <v>125</v>
      </c>
      <c r="I11" s="26" t="s">
        <v>126</v>
      </c>
      <c r="J11" s="15"/>
      <c r="K11" s="26" t="s">
        <v>98</v>
      </c>
      <c r="L11" s="26" t="s">
        <v>99</v>
      </c>
      <c r="M11" s="26" t="s">
        <v>118</v>
      </c>
      <c r="N11" s="15"/>
      <c r="O11" s="26" t="s">
        <v>115</v>
      </c>
      <c r="P11" s="26" t="s">
        <v>125</v>
      </c>
      <c r="Q11" s="26" t="s">
        <v>126</v>
      </c>
      <c r="R11" s="15"/>
      <c r="S11" s="15" t="str">
        <f>"290,0"</f>
        <v>290,0</v>
      </c>
      <c r="T11" s="15" t="str">
        <f>"218,5150"</f>
        <v>218,5150</v>
      </c>
      <c r="U11" s="14" t="s">
        <v>127</v>
      </c>
    </row>
    <row r="12" spans="1:21">
      <c r="A12" s="15" t="s">
        <v>85</v>
      </c>
      <c r="B12" s="14" t="s">
        <v>128</v>
      </c>
      <c r="C12" s="14" t="s">
        <v>129</v>
      </c>
      <c r="D12" s="14" t="s">
        <v>130</v>
      </c>
      <c r="E12" s="14" t="s">
        <v>351</v>
      </c>
      <c r="F12" s="14" t="s">
        <v>319</v>
      </c>
      <c r="G12" s="26" t="s">
        <v>17</v>
      </c>
      <c r="H12" s="26" t="s">
        <v>131</v>
      </c>
      <c r="I12" s="26" t="s">
        <v>48</v>
      </c>
      <c r="J12" s="15"/>
      <c r="K12" s="26" t="s">
        <v>121</v>
      </c>
      <c r="L12" s="26" t="s">
        <v>132</v>
      </c>
      <c r="M12" s="27" t="s">
        <v>105</v>
      </c>
      <c r="N12" s="15"/>
      <c r="O12" s="26" t="s">
        <v>49</v>
      </c>
      <c r="P12" s="26" t="s">
        <v>133</v>
      </c>
      <c r="Q12" s="26" t="s">
        <v>134</v>
      </c>
      <c r="R12" s="15"/>
      <c r="S12" s="15" t="str">
        <f>"535,0"</f>
        <v>535,0</v>
      </c>
      <c r="T12" s="15" t="str">
        <f>"384,8255"</f>
        <v>384,8255</v>
      </c>
      <c r="U12" s="14"/>
    </row>
    <row r="13" spans="1:21">
      <c r="A13" s="13" t="s">
        <v>86</v>
      </c>
      <c r="B13" s="12" t="s">
        <v>135</v>
      </c>
      <c r="C13" s="12" t="s">
        <v>136</v>
      </c>
      <c r="D13" s="12" t="s">
        <v>137</v>
      </c>
      <c r="E13" s="12" t="s">
        <v>351</v>
      </c>
      <c r="F13" s="12" t="s">
        <v>335</v>
      </c>
      <c r="G13" s="24" t="s">
        <v>138</v>
      </c>
      <c r="H13" s="24" t="s">
        <v>139</v>
      </c>
      <c r="I13" s="25" t="s">
        <v>48</v>
      </c>
      <c r="J13" s="13"/>
      <c r="K13" s="24" t="s">
        <v>116</v>
      </c>
      <c r="L13" s="25" t="s">
        <v>140</v>
      </c>
      <c r="M13" s="25" t="s">
        <v>140</v>
      </c>
      <c r="N13" s="13"/>
      <c r="O13" s="24" t="s">
        <v>23</v>
      </c>
      <c r="P13" s="24" t="s">
        <v>141</v>
      </c>
      <c r="Q13" s="25" t="s">
        <v>57</v>
      </c>
      <c r="R13" s="13"/>
      <c r="S13" s="13" t="str">
        <f>"505,0"</f>
        <v>505,0</v>
      </c>
      <c r="T13" s="13" t="str">
        <f>"362,2365"</f>
        <v>362,2365</v>
      </c>
      <c r="U13" s="12"/>
    </row>
    <row r="14" spans="1:21">
      <c r="B14" s="5" t="s">
        <v>8</v>
      </c>
    </row>
    <row r="15" spans="1:21" ht="16">
      <c r="A15" s="50" t="s">
        <v>142</v>
      </c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</row>
    <row r="16" spans="1:21">
      <c r="A16" s="11" t="s">
        <v>85</v>
      </c>
      <c r="B16" s="10" t="s">
        <v>143</v>
      </c>
      <c r="C16" s="10" t="s">
        <v>313</v>
      </c>
      <c r="D16" s="10" t="s">
        <v>144</v>
      </c>
      <c r="E16" s="10" t="s">
        <v>353</v>
      </c>
      <c r="F16" s="10" t="s">
        <v>319</v>
      </c>
      <c r="G16" s="22" t="s">
        <v>18</v>
      </c>
      <c r="H16" s="23" t="s">
        <v>20</v>
      </c>
      <c r="I16" s="22" t="s">
        <v>58</v>
      </c>
      <c r="J16" s="11"/>
      <c r="K16" s="22" t="s">
        <v>126</v>
      </c>
      <c r="L16" s="23" t="s">
        <v>117</v>
      </c>
      <c r="M16" s="22" t="s">
        <v>117</v>
      </c>
      <c r="N16" s="11"/>
      <c r="O16" s="22" t="s">
        <v>40</v>
      </c>
      <c r="P16" s="22" t="s">
        <v>138</v>
      </c>
      <c r="Q16" s="22" t="s">
        <v>32</v>
      </c>
      <c r="R16" s="11"/>
      <c r="S16" s="11" t="str">
        <f>"445,0"</f>
        <v>445,0</v>
      </c>
      <c r="T16" s="11" t="str">
        <f>"299,2180"</f>
        <v>299,2180</v>
      </c>
      <c r="U16" s="10"/>
    </row>
    <row r="17" spans="1:21">
      <c r="A17" s="15" t="s">
        <v>85</v>
      </c>
      <c r="B17" s="14" t="s">
        <v>145</v>
      </c>
      <c r="C17" s="14" t="s">
        <v>146</v>
      </c>
      <c r="D17" s="14" t="s">
        <v>147</v>
      </c>
      <c r="E17" s="14" t="s">
        <v>351</v>
      </c>
      <c r="F17" s="14" t="s">
        <v>319</v>
      </c>
      <c r="G17" s="26" t="s">
        <v>32</v>
      </c>
      <c r="H17" s="26" t="s">
        <v>110</v>
      </c>
      <c r="I17" s="27" t="s">
        <v>49</v>
      </c>
      <c r="J17" s="15"/>
      <c r="K17" s="27" t="s">
        <v>18</v>
      </c>
      <c r="L17" s="27" t="s">
        <v>18</v>
      </c>
      <c r="M17" s="26" t="s">
        <v>18</v>
      </c>
      <c r="N17" s="15"/>
      <c r="O17" s="26" t="s">
        <v>50</v>
      </c>
      <c r="P17" s="26" t="s">
        <v>134</v>
      </c>
      <c r="Q17" s="26" t="s">
        <v>148</v>
      </c>
      <c r="R17" s="15"/>
      <c r="S17" s="15" t="str">
        <f>"540,0"</f>
        <v>540,0</v>
      </c>
      <c r="T17" s="15" t="str">
        <f>"365,7960"</f>
        <v>365,7960</v>
      </c>
      <c r="U17" s="14" t="s">
        <v>149</v>
      </c>
    </row>
    <row r="18" spans="1:21">
      <c r="A18" s="13" t="s">
        <v>85</v>
      </c>
      <c r="B18" s="12" t="s">
        <v>150</v>
      </c>
      <c r="C18" s="12" t="s">
        <v>314</v>
      </c>
      <c r="D18" s="12" t="s">
        <v>151</v>
      </c>
      <c r="E18" s="12" t="s">
        <v>354</v>
      </c>
      <c r="F18" s="12" t="s">
        <v>319</v>
      </c>
      <c r="G18" s="25" t="s">
        <v>32</v>
      </c>
      <c r="H18" s="24" t="s">
        <v>32</v>
      </c>
      <c r="I18" s="25" t="s">
        <v>48</v>
      </c>
      <c r="J18" s="13"/>
      <c r="K18" s="24" t="s">
        <v>152</v>
      </c>
      <c r="L18" s="24" t="s">
        <v>153</v>
      </c>
      <c r="M18" s="25" t="s">
        <v>154</v>
      </c>
      <c r="N18" s="13"/>
      <c r="O18" s="24" t="s">
        <v>37</v>
      </c>
      <c r="P18" s="24" t="s">
        <v>55</v>
      </c>
      <c r="Q18" s="25" t="s">
        <v>155</v>
      </c>
      <c r="R18" s="13"/>
      <c r="S18" s="13" t="str">
        <f>"530,0"</f>
        <v>530,0</v>
      </c>
      <c r="T18" s="13" t="str">
        <f>"357,4320"</f>
        <v>357,4320</v>
      </c>
      <c r="U18" s="12" t="s">
        <v>127</v>
      </c>
    </row>
    <row r="19" spans="1:21">
      <c r="B19" s="5" t="s">
        <v>8</v>
      </c>
    </row>
    <row r="20" spans="1:21" ht="16">
      <c r="A20" s="50" t="s">
        <v>13</v>
      </c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</row>
    <row r="21" spans="1:21">
      <c r="A21" s="9" t="s">
        <v>85</v>
      </c>
      <c r="B21" s="8" t="s">
        <v>156</v>
      </c>
      <c r="C21" s="8" t="s">
        <v>315</v>
      </c>
      <c r="D21" s="8" t="s">
        <v>157</v>
      </c>
      <c r="E21" s="8" t="s">
        <v>355</v>
      </c>
      <c r="F21" s="8" t="s">
        <v>347</v>
      </c>
      <c r="G21" s="21" t="s">
        <v>121</v>
      </c>
      <c r="H21" s="21" t="s">
        <v>105</v>
      </c>
      <c r="I21" s="21" t="s">
        <v>58</v>
      </c>
      <c r="J21" s="9"/>
      <c r="K21" s="21" t="s">
        <v>126</v>
      </c>
      <c r="L21" s="21" t="s">
        <v>117</v>
      </c>
      <c r="M21" s="20" t="s">
        <v>153</v>
      </c>
      <c r="N21" s="9"/>
      <c r="O21" s="21" t="s">
        <v>17</v>
      </c>
      <c r="P21" s="21" t="s">
        <v>32</v>
      </c>
      <c r="Q21" s="20" t="s">
        <v>48</v>
      </c>
      <c r="R21" s="9"/>
      <c r="S21" s="9" t="str">
        <f>"445,0"</f>
        <v>445,0</v>
      </c>
      <c r="T21" s="9" t="str">
        <f>"447,6620"</f>
        <v>447,6620</v>
      </c>
      <c r="U21" s="8"/>
    </row>
    <row r="22" spans="1:21">
      <c r="B22" s="5" t="s">
        <v>8</v>
      </c>
    </row>
    <row r="23" spans="1:21" ht="16">
      <c r="A23" s="50" t="s">
        <v>43</v>
      </c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</row>
    <row r="24" spans="1:21">
      <c r="A24" s="11" t="s">
        <v>85</v>
      </c>
      <c r="B24" s="10" t="s">
        <v>158</v>
      </c>
      <c r="C24" s="10" t="s">
        <v>159</v>
      </c>
      <c r="D24" s="10" t="s">
        <v>160</v>
      </c>
      <c r="E24" s="10" t="s">
        <v>351</v>
      </c>
      <c r="F24" s="10" t="s">
        <v>335</v>
      </c>
      <c r="G24" s="22" t="s">
        <v>141</v>
      </c>
      <c r="H24" s="22" t="s">
        <v>55</v>
      </c>
      <c r="I24" s="23" t="s">
        <v>39</v>
      </c>
      <c r="J24" s="11"/>
      <c r="K24" s="22" t="s">
        <v>153</v>
      </c>
      <c r="L24" s="22" t="s">
        <v>121</v>
      </c>
      <c r="M24" s="23" t="s">
        <v>105</v>
      </c>
      <c r="N24" s="11"/>
      <c r="O24" s="22" t="s">
        <v>141</v>
      </c>
      <c r="P24" s="22" t="s">
        <v>55</v>
      </c>
      <c r="Q24" s="22" t="s">
        <v>39</v>
      </c>
      <c r="R24" s="11"/>
      <c r="S24" s="11" t="str">
        <f>"600,0"</f>
        <v>600,0</v>
      </c>
      <c r="T24" s="11" t="str">
        <f>"354,4200"</f>
        <v>354,4200</v>
      </c>
      <c r="U24" s="10" t="s">
        <v>100</v>
      </c>
    </row>
    <row r="25" spans="1:21">
      <c r="A25" s="13" t="s">
        <v>85</v>
      </c>
      <c r="B25" s="12" t="s">
        <v>158</v>
      </c>
      <c r="C25" s="12" t="s">
        <v>316</v>
      </c>
      <c r="D25" s="12" t="s">
        <v>160</v>
      </c>
      <c r="E25" s="12" t="s">
        <v>354</v>
      </c>
      <c r="F25" s="12" t="s">
        <v>335</v>
      </c>
      <c r="G25" s="24" t="s">
        <v>141</v>
      </c>
      <c r="H25" s="24" t="s">
        <v>55</v>
      </c>
      <c r="I25" s="25" t="s">
        <v>39</v>
      </c>
      <c r="J25" s="13"/>
      <c r="K25" s="24" t="s">
        <v>153</v>
      </c>
      <c r="L25" s="24" t="s">
        <v>121</v>
      </c>
      <c r="M25" s="25" t="s">
        <v>105</v>
      </c>
      <c r="N25" s="13"/>
      <c r="O25" s="24" t="s">
        <v>141</v>
      </c>
      <c r="P25" s="24" t="s">
        <v>55</v>
      </c>
      <c r="Q25" s="24" t="s">
        <v>39</v>
      </c>
      <c r="R25" s="13"/>
      <c r="S25" s="13" t="str">
        <f>"600,0"</f>
        <v>600,0</v>
      </c>
      <c r="T25" s="13" t="str">
        <f>"354,4200"</f>
        <v>354,4200</v>
      </c>
      <c r="U25" s="12" t="s">
        <v>100</v>
      </c>
    </row>
    <row r="26" spans="1:21">
      <c r="B26" s="5" t="s">
        <v>8</v>
      </c>
    </row>
    <row r="27" spans="1:21">
      <c r="B27" s="5" t="s">
        <v>8</v>
      </c>
    </row>
    <row r="28" spans="1:21">
      <c r="B28" s="5" t="s">
        <v>8</v>
      </c>
    </row>
    <row r="29" spans="1:21" ht="18">
      <c r="B29" s="7" t="s">
        <v>7</v>
      </c>
      <c r="C29" s="7"/>
      <c r="F29" s="3"/>
    </row>
    <row r="30" spans="1:21" ht="16">
      <c r="B30" s="16" t="s">
        <v>69</v>
      </c>
      <c r="C30" s="16"/>
      <c r="F30" s="3"/>
    </row>
    <row r="31" spans="1:21" ht="14">
      <c r="B31" s="17"/>
      <c r="C31" s="18" t="s">
        <v>70</v>
      </c>
      <c r="F31" s="3"/>
    </row>
    <row r="32" spans="1:21" ht="14">
      <c r="B32" s="19" t="s">
        <v>71</v>
      </c>
      <c r="C32" s="19" t="s">
        <v>72</v>
      </c>
      <c r="D32" s="19" t="s">
        <v>337</v>
      </c>
      <c r="E32" s="19" t="s">
        <v>74</v>
      </c>
      <c r="F32" s="19" t="s">
        <v>75</v>
      </c>
    </row>
    <row r="33" spans="2:6">
      <c r="B33" s="5" t="s">
        <v>128</v>
      </c>
      <c r="C33" s="5" t="s">
        <v>70</v>
      </c>
      <c r="D33" s="6" t="s">
        <v>161</v>
      </c>
      <c r="E33" s="6" t="s">
        <v>163</v>
      </c>
      <c r="F33" s="6" t="s">
        <v>164</v>
      </c>
    </row>
    <row r="34" spans="2:6">
      <c r="B34" s="5" t="s">
        <v>145</v>
      </c>
      <c r="C34" s="5" t="s">
        <v>70</v>
      </c>
      <c r="D34" s="6" t="s">
        <v>162</v>
      </c>
      <c r="E34" s="6" t="s">
        <v>165</v>
      </c>
      <c r="F34" s="6" t="s">
        <v>166</v>
      </c>
    </row>
    <row r="35" spans="2:6">
      <c r="B35" s="5" t="s">
        <v>135</v>
      </c>
      <c r="C35" s="5" t="s">
        <v>70</v>
      </c>
      <c r="D35" s="6" t="s">
        <v>161</v>
      </c>
      <c r="E35" s="6" t="s">
        <v>167</v>
      </c>
      <c r="F35" s="6" t="s">
        <v>168</v>
      </c>
    </row>
  </sheetData>
  <mergeCells count="18">
    <mergeCell ref="A8:R8"/>
    <mergeCell ref="A15:R15"/>
    <mergeCell ref="A20:R20"/>
    <mergeCell ref="A23:R23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21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5" bestFit="1" customWidth="1"/>
    <col min="2" max="2" width="21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9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39" t="s">
        <v>329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9</v>
      </c>
      <c r="B3" s="52" t="s">
        <v>0</v>
      </c>
      <c r="C3" s="49" t="s">
        <v>349</v>
      </c>
      <c r="D3" s="49" t="s">
        <v>6</v>
      </c>
      <c r="E3" s="33" t="s">
        <v>350</v>
      </c>
      <c r="F3" s="33" t="s">
        <v>5</v>
      </c>
      <c r="G3" s="33" t="s">
        <v>12</v>
      </c>
      <c r="H3" s="33"/>
      <c r="I3" s="33"/>
      <c r="J3" s="33"/>
      <c r="K3" s="33" t="s">
        <v>210</v>
      </c>
      <c r="L3" s="33" t="s">
        <v>3</v>
      </c>
      <c r="M3" s="35" t="s">
        <v>2</v>
      </c>
    </row>
    <row r="4" spans="1:13" s="1" customFormat="1" ht="21" customHeight="1" thickBot="1">
      <c r="A4" s="48"/>
      <c r="B4" s="53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101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9" t="s">
        <v>85</v>
      </c>
      <c r="B6" s="8" t="s">
        <v>259</v>
      </c>
      <c r="C6" s="8" t="s">
        <v>260</v>
      </c>
      <c r="D6" s="8" t="s">
        <v>261</v>
      </c>
      <c r="E6" s="8" t="s">
        <v>351</v>
      </c>
      <c r="F6" s="8" t="s">
        <v>335</v>
      </c>
      <c r="G6" s="21" t="s">
        <v>153</v>
      </c>
      <c r="H6" s="21" t="s">
        <v>18</v>
      </c>
      <c r="I6" s="21" t="s">
        <v>106</v>
      </c>
      <c r="J6" s="9"/>
      <c r="K6" s="9" t="str">
        <f>"147,5"</f>
        <v>147,5</v>
      </c>
      <c r="L6" s="9" t="str">
        <f>"149,4323"</f>
        <v>149,4323</v>
      </c>
      <c r="M6" s="8" t="s">
        <v>68</v>
      </c>
    </row>
    <row r="7" spans="1:13">
      <c r="B7" s="5" t="s">
        <v>8</v>
      </c>
    </row>
    <row r="8" spans="1:13" ht="16">
      <c r="A8" s="50" t="s">
        <v>101</v>
      </c>
      <c r="B8" s="50"/>
      <c r="C8" s="51"/>
      <c r="D8" s="51"/>
      <c r="E8" s="51"/>
      <c r="F8" s="51"/>
      <c r="G8" s="51"/>
      <c r="H8" s="51"/>
      <c r="I8" s="51"/>
      <c r="J8" s="51"/>
    </row>
    <row r="9" spans="1:13">
      <c r="A9" s="9" t="s">
        <v>85</v>
      </c>
      <c r="B9" s="8" t="s">
        <v>262</v>
      </c>
      <c r="C9" s="8" t="s">
        <v>305</v>
      </c>
      <c r="D9" s="8" t="s">
        <v>263</v>
      </c>
      <c r="E9" s="8" t="s">
        <v>354</v>
      </c>
      <c r="F9" s="8" t="s">
        <v>299</v>
      </c>
      <c r="G9" s="20" t="s">
        <v>118</v>
      </c>
      <c r="H9" s="21" t="s">
        <v>264</v>
      </c>
      <c r="I9" s="21" t="s">
        <v>115</v>
      </c>
      <c r="J9" s="9"/>
      <c r="K9" s="9" t="str">
        <f>"100,0"</f>
        <v>100,0</v>
      </c>
      <c r="L9" s="9" t="str">
        <f>"76,3298"</f>
        <v>76,3298</v>
      </c>
      <c r="M9" s="8" t="s">
        <v>265</v>
      </c>
    </row>
    <row r="10" spans="1:13">
      <c r="B10" s="5" t="s">
        <v>8</v>
      </c>
    </row>
    <row r="11" spans="1:13" ht="16">
      <c r="A11" s="50" t="s">
        <v>24</v>
      </c>
      <c r="B11" s="50"/>
      <c r="C11" s="51"/>
      <c r="D11" s="51"/>
      <c r="E11" s="51"/>
      <c r="F11" s="51"/>
      <c r="G11" s="51"/>
      <c r="H11" s="51"/>
      <c r="I11" s="51"/>
      <c r="J11" s="51"/>
    </row>
    <row r="12" spans="1:13">
      <c r="A12" s="9" t="s">
        <v>85</v>
      </c>
      <c r="B12" s="8" t="s">
        <v>34</v>
      </c>
      <c r="C12" s="8" t="s">
        <v>35</v>
      </c>
      <c r="D12" s="8" t="s">
        <v>36</v>
      </c>
      <c r="E12" s="8" t="s">
        <v>351</v>
      </c>
      <c r="F12" s="8" t="s">
        <v>319</v>
      </c>
      <c r="G12" s="20" t="s">
        <v>33</v>
      </c>
      <c r="H12" s="21" t="s">
        <v>33</v>
      </c>
      <c r="I12" s="20" t="s">
        <v>42</v>
      </c>
      <c r="J12" s="9"/>
      <c r="K12" s="9" t="str">
        <f>"290,0"</f>
        <v>290,0</v>
      </c>
      <c r="L12" s="9" t="str">
        <f>"182,1780"</f>
        <v>182,1780</v>
      </c>
      <c r="M12" s="8"/>
    </row>
    <row r="13" spans="1:13">
      <c r="B13" s="5" t="s">
        <v>8</v>
      </c>
    </row>
    <row r="14" spans="1:13">
      <c r="B14" s="5" t="s">
        <v>8</v>
      </c>
    </row>
    <row r="15" spans="1:13">
      <c r="B15" s="5" t="s">
        <v>8</v>
      </c>
    </row>
    <row r="16" spans="1:13" ht="18">
      <c r="B16" s="7" t="s">
        <v>7</v>
      </c>
      <c r="C16" s="7"/>
      <c r="F16" s="3"/>
    </row>
    <row r="17" spans="2:6" ht="16">
      <c r="B17" s="16" t="s">
        <v>69</v>
      </c>
      <c r="C17" s="16"/>
      <c r="F17" s="3"/>
    </row>
    <row r="18" spans="2:6" ht="14">
      <c r="B18" s="17"/>
      <c r="C18" s="18" t="s">
        <v>70</v>
      </c>
      <c r="F18" s="3"/>
    </row>
    <row r="19" spans="2:6" ht="14">
      <c r="B19" s="19" t="s">
        <v>71</v>
      </c>
      <c r="C19" s="19" t="s">
        <v>72</v>
      </c>
      <c r="D19" s="19" t="s">
        <v>73</v>
      </c>
      <c r="E19" s="19" t="s">
        <v>205</v>
      </c>
      <c r="F19" s="19" t="s">
        <v>75</v>
      </c>
    </row>
    <row r="20" spans="2:6">
      <c r="B20" s="5" t="s">
        <v>34</v>
      </c>
      <c r="C20" s="5" t="s">
        <v>70</v>
      </c>
      <c r="D20" s="6" t="s">
        <v>76</v>
      </c>
      <c r="E20" s="6" t="s">
        <v>33</v>
      </c>
      <c r="F20" s="6" t="s">
        <v>266</v>
      </c>
    </row>
    <row r="21" spans="2:6">
      <c r="B21" s="5" t="s">
        <v>8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7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19.83203125" style="5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37.33203125" style="5" customWidth="1"/>
    <col min="7" max="14" width="5.5" style="6" customWidth="1"/>
    <col min="15" max="15" width="7.6640625" style="6" bestFit="1" customWidth="1"/>
    <col min="16" max="16" width="7.5" style="6" bestFit="1" customWidth="1"/>
    <col min="17" max="17" width="15.83203125" style="5" bestFit="1" customWidth="1"/>
    <col min="18" max="16384" width="9.1640625" style="3"/>
  </cols>
  <sheetData>
    <row r="1" spans="1:17" s="2" customFormat="1" ht="29" customHeight="1">
      <c r="A1" s="39" t="s">
        <v>321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s="1" customFormat="1" ht="12.75" customHeight="1">
      <c r="A3" s="47" t="s">
        <v>9</v>
      </c>
      <c r="B3" s="52" t="s">
        <v>0</v>
      </c>
      <c r="C3" s="49" t="s">
        <v>349</v>
      </c>
      <c r="D3" s="49" t="s">
        <v>6</v>
      </c>
      <c r="E3" s="33" t="s">
        <v>350</v>
      </c>
      <c r="F3" s="33" t="s">
        <v>5</v>
      </c>
      <c r="G3" s="33" t="s">
        <v>348</v>
      </c>
      <c r="H3" s="33"/>
      <c r="I3" s="33"/>
      <c r="J3" s="33"/>
      <c r="K3" s="33" t="s">
        <v>295</v>
      </c>
      <c r="L3" s="33"/>
      <c r="M3" s="33"/>
      <c r="N3" s="33"/>
      <c r="O3" s="33" t="s">
        <v>1</v>
      </c>
      <c r="P3" s="33" t="s">
        <v>3</v>
      </c>
      <c r="Q3" s="35" t="s">
        <v>2</v>
      </c>
    </row>
    <row r="4" spans="1:17" s="1" customFormat="1" ht="21" customHeight="1" thickBot="1">
      <c r="A4" s="48"/>
      <c r="B4" s="53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4"/>
      <c r="P4" s="34"/>
      <c r="Q4" s="36"/>
    </row>
    <row r="5" spans="1:17" ht="16">
      <c r="A5" s="37" t="s">
        <v>216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7">
      <c r="A6" s="9" t="s">
        <v>85</v>
      </c>
      <c r="B6" s="8" t="s">
        <v>291</v>
      </c>
      <c r="C6" s="8" t="s">
        <v>292</v>
      </c>
      <c r="D6" s="8" t="s">
        <v>225</v>
      </c>
      <c r="E6" s="8" t="s">
        <v>351</v>
      </c>
      <c r="F6" s="8" t="s">
        <v>319</v>
      </c>
      <c r="G6" s="21" t="s">
        <v>293</v>
      </c>
      <c r="H6" s="21" t="s">
        <v>278</v>
      </c>
      <c r="I6" s="20" t="s">
        <v>220</v>
      </c>
      <c r="J6" s="9"/>
      <c r="K6" s="21" t="s">
        <v>294</v>
      </c>
      <c r="L6" s="21" t="s">
        <v>277</v>
      </c>
      <c r="M6" s="20" t="s">
        <v>293</v>
      </c>
      <c r="N6" s="9"/>
      <c r="O6" s="9" t="str">
        <f>"70,0"</f>
        <v>70,0</v>
      </c>
      <c r="P6" s="9" t="str">
        <f>"69,2230"</f>
        <v>69,2230</v>
      </c>
      <c r="Q6" s="8"/>
    </row>
    <row r="7" spans="1:17">
      <c r="B7" s="5" t="s">
        <v>8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2.33203125" style="5" bestFit="1" customWidth="1"/>
    <col min="3" max="3" width="26" style="5" bestFit="1" customWidth="1"/>
    <col min="4" max="4" width="20.83203125" style="5" bestFit="1" customWidth="1"/>
    <col min="5" max="5" width="10.1640625" style="5" bestFit="1" customWidth="1"/>
    <col min="6" max="6" width="36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1.33203125" style="5" customWidth="1"/>
    <col min="14" max="16384" width="9.1640625" style="3"/>
  </cols>
  <sheetData>
    <row r="1" spans="1:13" s="2" customFormat="1" ht="29" customHeight="1">
      <c r="A1" s="39" t="s">
        <v>322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9</v>
      </c>
      <c r="B3" s="52" t="s">
        <v>0</v>
      </c>
      <c r="C3" s="49" t="s">
        <v>349</v>
      </c>
      <c r="D3" s="49" t="s">
        <v>6</v>
      </c>
      <c r="E3" s="33" t="s">
        <v>350</v>
      </c>
      <c r="F3" s="33" t="s">
        <v>5</v>
      </c>
      <c r="G3" s="33" t="s">
        <v>348</v>
      </c>
      <c r="H3" s="33"/>
      <c r="I3" s="33"/>
      <c r="J3" s="33"/>
      <c r="K3" s="33" t="s">
        <v>210</v>
      </c>
      <c r="L3" s="33" t="s">
        <v>3</v>
      </c>
      <c r="M3" s="35" t="s">
        <v>2</v>
      </c>
    </row>
    <row r="4" spans="1:13" s="1" customFormat="1" ht="21" customHeight="1" thickBot="1">
      <c r="A4" s="48"/>
      <c r="B4" s="53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216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11" t="s">
        <v>85</v>
      </c>
      <c r="B6" s="10" t="s">
        <v>89</v>
      </c>
      <c r="C6" s="10" t="s">
        <v>90</v>
      </c>
      <c r="D6" s="10" t="s">
        <v>91</v>
      </c>
      <c r="E6" s="10" t="s">
        <v>351</v>
      </c>
      <c r="F6" s="10" t="s">
        <v>325</v>
      </c>
      <c r="G6" s="22" t="s">
        <v>287</v>
      </c>
      <c r="H6" s="22" t="s">
        <v>288</v>
      </c>
      <c r="I6" s="23" t="s">
        <v>289</v>
      </c>
      <c r="J6" s="11"/>
      <c r="K6" s="11" t="str">
        <f>"22,5"</f>
        <v>22,5</v>
      </c>
      <c r="L6" s="11" t="str">
        <f>"24,0772"</f>
        <v>24,0772</v>
      </c>
      <c r="M6" s="10" t="s">
        <v>100</v>
      </c>
    </row>
    <row r="7" spans="1:13">
      <c r="A7" s="13" t="s">
        <v>85</v>
      </c>
      <c r="B7" s="12" t="s">
        <v>275</v>
      </c>
      <c r="C7" s="12" t="s">
        <v>290</v>
      </c>
      <c r="D7" s="12" t="s">
        <v>276</v>
      </c>
      <c r="E7" s="12" t="s">
        <v>360</v>
      </c>
      <c r="F7" s="12" t="s">
        <v>319</v>
      </c>
      <c r="G7" s="24" t="s">
        <v>287</v>
      </c>
      <c r="H7" s="24" t="s">
        <v>288</v>
      </c>
      <c r="I7" s="24" t="s">
        <v>289</v>
      </c>
      <c r="J7" s="13"/>
      <c r="K7" s="13" t="str">
        <f>"25,0"</f>
        <v>25,0</v>
      </c>
      <c r="L7" s="13" t="str">
        <f>"37,7127"</f>
        <v>37,7127</v>
      </c>
      <c r="M7" s="12" t="s">
        <v>279</v>
      </c>
    </row>
    <row r="8" spans="1:13">
      <c r="B8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14"/>
  <sheetViews>
    <sheetView tabSelected="1" workbookViewId="0">
      <selection activeCell="E14" sqref="E14"/>
    </sheetView>
  </sheetViews>
  <sheetFormatPr baseColWidth="10" defaultColWidth="9.1640625" defaultRowHeight="13"/>
  <cols>
    <col min="1" max="1" width="7.1640625" style="5" bestFit="1" customWidth="1"/>
    <col min="2" max="2" width="22.3320312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9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39" t="s">
        <v>323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9</v>
      </c>
      <c r="B3" s="52" t="s">
        <v>0</v>
      </c>
      <c r="C3" s="49" t="s">
        <v>349</v>
      </c>
      <c r="D3" s="49" t="s">
        <v>6</v>
      </c>
      <c r="E3" s="33" t="s">
        <v>350</v>
      </c>
      <c r="F3" s="33" t="s">
        <v>5</v>
      </c>
      <c r="G3" s="33" t="s">
        <v>348</v>
      </c>
      <c r="H3" s="33"/>
      <c r="I3" s="33"/>
      <c r="J3" s="33"/>
      <c r="K3" s="33" t="s">
        <v>210</v>
      </c>
      <c r="L3" s="33" t="s">
        <v>3</v>
      </c>
      <c r="M3" s="35" t="s">
        <v>2</v>
      </c>
    </row>
    <row r="4" spans="1:13" s="1" customFormat="1" ht="21" customHeight="1" thickBot="1">
      <c r="A4" s="48"/>
      <c r="B4" s="53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13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11" t="s">
        <v>85</v>
      </c>
      <c r="B6" s="10" t="s">
        <v>180</v>
      </c>
      <c r="C6" s="10" t="s">
        <v>181</v>
      </c>
      <c r="D6" s="10" t="s">
        <v>182</v>
      </c>
      <c r="E6" s="10" t="s">
        <v>351</v>
      </c>
      <c r="F6" s="10" t="s">
        <v>324</v>
      </c>
      <c r="G6" s="22" t="s">
        <v>178</v>
      </c>
      <c r="H6" s="22" t="s">
        <v>98</v>
      </c>
      <c r="I6" s="23" t="s">
        <v>119</v>
      </c>
      <c r="J6" s="11"/>
      <c r="K6" s="11" t="str">
        <f>"65,0"</f>
        <v>65,0</v>
      </c>
      <c r="L6" s="11" t="str">
        <f>"40,4137"</f>
        <v>40,4137</v>
      </c>
      <c r="M6" s="10"/>
    </row>
    <row r="7" spans="1:13">
      <c r="A7" s="13" t="s">
        <v>85</v>
      </c>
      <c r="B7" s="12" t="s">
        <v>280</v>
      </c>
      <c r="C7" s="12" t="s">
        <v>300</v>
      </c>
      <c r="D7" s="12" t="s">
        <v>281</v>
      </c>
      <c r="E7" s="12" t="s">
        <v>356</v>
      </c>
      <c r="F7" s="12" t="s">
        <v>299</v>
      </c>
      <c r="G7" s="24" t="s">
        <v>220</v>
      </c>
      <c r="H7" s="25" t="s">
        <v>95</v>
      </c>
      <c r="I7" s="24" t="s">
        <v>95</v>
      </c>
      <c r="J7" s="13"/>
      <c r="K7" s="13" t="str">
        <f>"45,0"</f>
        <v>45,0</v>
      </c>
      <c r="L7" s="13" t="str">
        <f>"34,0039"</f>
        <v>34,0039</v>
      </c>
      <c r="M7" s="12" t="s">
        <v>179</v>
      </c>
    </row>
    <row r="8" spans="1:13">
      <c r="B8" s="5" t="s">
        <v>8</v>
      </c>
    </row>
    <row r="9" spans="1:13" ht="16">
      <c r="A9" s="50" t="s">
        <v>24</v>
      </c>
      <c r="B9" s="50"/>
      <c r="C9" s="51"/>
      <c r="D9" s="51"/>
      <c r="E9" s="51"/>
      <c r="F9" s="51"/>
      <c r="G9" s="51"/>
      <c r="H9" s="51"/>
      <c r="I9" s="51"/>
      <c r="J9" s="51"/>
    </row>
    <row r="10" spans="1:13">
      <c r="A10" s="9" t="s">
        <v>85</v>
      </c>
      <c r="B10" s="8" t="s">
        <v>282</v>
      </c>
      <c r="C10" s="8" t="s">
        <v>283</v>
      </c>
      <c r="D10" s="8" t="s">
        <v>284</v>
      </c>
      <c r="E10" s="8" t="s">
        <v>351</v>
      </c>
      <c r="F10" s="8" t="s">
        <v>324</v>
      </c>
      <c r="G10" s="21" t="s">
        <v>178</v>
      </c>
      <c r="H10" s="21" t="s">
        <v>98</v>
      </c>
      <c r="I10" s="21" t="s">
        <v>118</v>
      </c>
      <c r="J10" s="9"/>
      <c r="K10" s="9" t="str">
        <f>"70,0"</f>
        <v>70,0</v>
      </c>
      <c r="L10" s="9" t="str">
        <f>"41,7095"</f>
        <v>41,7095</v>
      </c>
      <c r="M10" s="8"/>
    </row>
    <row r="11" spans="1:13">
      <c r="B11" s="5" t="s">
        <v>8</v>
      </c>
    </row>
    <row r="12" spans="1:13" ht="16">
      <c r="A12" s="50" t="s">
        <v>43</v>
      </c>
      <c r="B12" s="50"/>
      <c r="C12" s="51"/>
      <c r="D12" s="51"/>
      <c r="E12" s="51"/>
      <c r="F12" s="51"/>
      <c r="G12" s="51"/>
      <c r="H12" s="51"/>
      <c r="I12" s="51"/>
      <c r="J12" s="51"/>
    </row>
    <row r="13" spans="1:13">
      <c r="A13" s="9" t="s">
        <v>85</v>
      </c>
      <c r="B13" s="8" t="s">
        <v>285</v>
      </c>
      <c r="C13" s="8" t="s">
        <v>301</v>
      </c>
      <c r="D13" s="8" t="s">
        <v>286</v>
      </c>
      <c r="E13" s="8" t="s">
        <v>356</v>
      </c>
      <c r="F13" s="8" t="s">
        <v>299</v>
      </c>
      <c r="G13" s="21" t="s">
        <v>220</v>
      </c>
      <c r="H13" s="21" t="s">
        <v>92</v>
      </c>
      <c r="I13" s="20" t="s">
        <v>93</v>
      </c>
      <c r="J13" s="9"/>
      <c r="K13" s="9" t="str">
        <f>"50,0"</f>
        <v>50,0</v>
      </c>
      <c r="L13" s="9" t="str">
        <f>"37,5597"</f>
        <v>37,5597</v>
      </c>
      <c r="M13" s="8"/>
    </row>
    <row r="14" spans="1:13">
      <c r="B14" s="5" t="s">
        <v>8</v>
      </c>
    </row>
  </sheetData>
  <mergeCells count="14">
    <mergeCell ref="A9:J9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U26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19.16406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6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20.1640625" style="5" customWidth="1"/>
    <col min="22" max="16384" width="9.1640625" style="3"/>
  </cols>
  <sheetData>
    <row r="1" spans="1:21" s="2" customFormat="1" ht="29" customHeight="1">
      <c r="A1" s="39" t="s">
        <v>334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9</v>
      </c>
      <c r="B3" s="52" t="s">
        <v>0</v>
      </c>
      <c r="C3" s="49" t="s">
        <v>349</v>
      </c>
      <c r="D3" s="49" t="s">
        <v>6</v>
      </c>
      <c r="E3" s="33" t="s">
        <v>350</v>
      </c>
      <c r="F3" s="33" t="s">
        <v>5</v>
      </c>
      <c r="G3" s="33" t="s">
        <v>10</v>
      </c>
      <c r="H3" s="33"/>
      <c r="I3" s="33"/>
      <c r="J3" s="33"/>
      <c r="K3" s="33" t="s">
        <v>11</v>
      </c>
      <c r="L3" s="33"/>
      <c r="M3" s="33"/>
      <c r="N3" s="33"/>
      <c r="O3" s="33" t="s">
        <v>12</v>
      </c>
      <c r="P3" s="33"/>
      <c r="Q3" s="33"/>
      <c r="R3" s="33"/>
      <c r="S3" s="33" t="s">
        <v>1</v>
      </c>
      <c r="T3" s="33" t="s">
        <v>3</v>
      </c>
      <c r="U3" s="35" t="s">
        <v>2</v>
      </c>
    </row>
    <row r="4" spans="1:21" s="1" customFormat="1" ht="21" customHeight="1" thickBot="1">
      <c r="A4" s="48"/>
      <c r="B4" s="53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4"/>
      <c r="T4" s="34"/>
      <c r="U4" s="36"/>
    </row>
    <row r="5" spans="1:21" ht="16">
      <c r="A5" s="37" t="s">
        <v>13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21">
      <c r="A6" s="9" t="s">
        <v>85</v>
      </c>
      <c r="B6" s="8" t="s">
        <v>14</v>
      </c>
      <c r="C6" s="8" t="s">
        <v>317</v>
      </c>
      <c r="D6" s="8" t="s">
        <v>15</v>
      </c>
      <c r="E6" s="8" t="s">
        <v>354</v>
      </c>
      <c r="F6" s="8" t="s">
        <v>335</v>
      </c>
      <c r="G6" s="20" t="s">
        <v>16</v>
      </c>
      <c r="H6" s="21" t="s">
        <v>16</v>
      </c>
      <c r="I6" s="21" t="s">
        <v>17</v>
      </c>
      <c r="J6" s="9"/>
      <c r="K6" s="21" t="s">
        <v>18</v>
      </c>
      <c r="L6" s="21" t="s">
        <v>19</v>
      </c>
      <c r="M6" s="20" t="s">
        <v>20</v>
      </c>
      <c r="N6" s="9"/>
      <c r="O6" s="21" t="s">
        <v>21</v>
      </c>
      <c r="P6" s="21" t="s">
        <v>22</v>
      </c>
      <c r="Q6" s="21" t="s">
        <v>23</v>
      </c>
      <c r="R6" s="9"/>
      <c r="S6" s="9" t="str">
        <f>"527,5"</f>
        <v>527,5</v>
      </c>
      <c r="T6" s="9" t="str">
        <f>"348,1916"</f>
        <v>348,1916</v>
      </c>
      <c r="U6" s="8"/>
    </row>
    <row r="7" spans="1:21">
      <c r="B7" s="5" t="s">
        <v>8</v>
      </c>
    </row>
    <row r="8" spans="1:21" ht="16">
      <c r="A8" s="50" t="s">
        <v>24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21">
      <c r="A9" s="11" t="s">
        <v>85</v>
      </c>
      <c r="B9" s="10" t="s">
        <v>25</v>
      </c>
      <c r="C9" s="10" t="s">
        <v>26</v>
      </c>
      <c r="D9" s="10" t="s">
        <v>27</v>
      </c>
      <c r="E9" s="10" t="s">
        <v>351</v>
      </c>
      <c r="F9" s="10" t="s">
        <v>28</v>
      </c>
      <c r="G9" s="22" t="s">
        <v>29</v>
      </c>
      <c r="H9" s="23" t="s">
        <v>30</v>
      </c>
      <c r="I9" s="23" t="s">
        <v>31</v>
      </c>
      <c r="J9" s="11"/>
      <c r="K9" s="22" t="s">
        <v>32</v>
      </c>
      <c r="L9" s="22" t="s">
        <v>21</v>
      </c>
      <c r="M9" s="22" t="s">
        <v>22</v>
      </c>
      <c r="N9" s="11"/>
      <c r="O9" s="22" t="s">
        <v>31</v>
      </c>
      <c r="P9" s="23" t="s">
        <v>33</v>
      </c>
      <c r="Q9" s="22" t="s">
        <v>33</v>
      </c>
      <c r="R9" s="11"/>
      <c r="S9" s="11" t="str">
        <f>"740,0"</f>
        <v>740,0</v>
      </c>
      <c r="T9" s="11" t="str">
        <f>"451,2520"</f>
        <v>451,2520</v>
      </c>
      <c r="U9" s="10"/>
    </row>
    <row r="10" spans="1:21">
      <c r="A10" s="13" t="s">
        <v>86</v>
      </c>
      <c r="B10" s="12" t="s">
        <v>34</v>
      </c>
      <c r="C10" s="12" t="s">
        <v>35</v>
      </c>
      <c r="D10" s="12" t="s">
        <v>36</v>
      </c>
      <c r="E10" s="12" t="s">
        <v>351</v>
      </c>
      <c r="F10" s="12" t="s">
        <v>319</v>
      </c>
      <c r="G10" s="24" t="s">
        <v>37</v>
      </c>
      <c r="H10" s="24" t="s">
        <v>38</v>
      </c>
      <c r="I10" s="25" t="s">
        <v>39</v>
      </c>
      <c r="J10" s="13"/>
      <c r="K10" s="24" t="s">
        <v>40</v>
      </c>
      <c r="L10" s="24" t="s">
        <v>41</v>
      </c>
      <c r="M10" s="25" t="s">
        <v>16</v>
      </c>
      <c r="N10" s="13"/>
      <c r="O10" s="25" t="s">
        <v>33</v>
      </c>
      <c r="P10" s="24" t="s">
        <v>33</v>
      </c>
      <c r="Q10" s="25" t="s">
        <v>42</v>
      </c>
      <c r="R10" s="13"/>
      <c r="S10" s="13" t="str">
        <f>"682,5"</f>
        <v>682,5</v>
      </c>
      <c r="T10" s="13" t="str">
        <f>"428,7465"</f>
        <v>428,7465</v>
      </c>
      <c r="U10" s="12"/>
    </row>
    <row r="11" spans="1:21">
      <c r="B11" s="5" t="s">
        <v>8</v>
      </c>
    </row>
    <row r="12" spans="1:21" ht="16">
      <c r="A12" s="50" t="s">
        <v>43</v>
      </c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</row>
    <row r="13" spans="1:21">
      <c r="A13" s="11" t="s">
        <v>85</v>
      </c>
      <c r="B13" s="10" t="s">
        <v>44</v>
      </c>
      <c r="C13" s="10" t="s">
        <v>45</v>
      </c>
      <c r="D13" s="10" t="s">
        <v>46</v>
      </c>
      <c r="E13" s="10" t="s">
        <v>351</v>
      </c>
      <c r="F13" s="10" t="s">
        <v>338</v>
      </c>
      <c r="G13" s="22" t="s">
        <v>37</v>
      </c>
      <c r="H13" s="22" t="s">
        <v>39</v>
      </c>
      <c r="I13" s="22" t="s">
        <v>47</v>
      </c>
      <c r="J13" s="11"/>
      <c r="K13" s="22" t="s">
        <v>48</v>
      </c>
      <c r="L13" s="22" t="s">
        <v>49</v>
      </c>
      <c r="M13" s="22" t="s">
        <v>50</v>
      </c>
      <c r="N13" s="11"/>
      <c r="O13" s="22" t="s">
        <v>37</v>
      </c>
      <c r="P13" s="22" t="s">
        <v>47</v>
      </c>
      <c r="Q13" s="22" t="s">
        <v>51</v>
      </c>
      <c r="R13" s="11"/>
      <c r="S13" s="11" t="str">
        <f>"735,0"</f>
        <v>735,0</v>
      </c>
      <c r="T13" s="11" t="str">
        <f>"439,2360"</f>
        <v>439,2360</v>
      </c>
      <c r="U13" s="10"/>
    </row>
    <row r="14" spans="1:21">
      <c r="A14" s="15" t="s">
        <v>86</v>
      </c>
      <c r="B14" s="14" t="s">
        <v>52</v>
      </c>
      <c r="C14" s="14" t="s">
        <v>53</v>
      </c>
      <c r="D14" s="14" t="s">
        <v>54</v>
      </c>
      <c r="E14" s="14" t="s">
        <v>351</v>
      </c>
      <c r="F14" s="14" t="s">
        <v>335</v>
      </c>
      <c r="G14" s="26" t="s">
        <v>55</v>
      </c>
      <c r="H14" s="26" t="s">
        <v>56</v>
      </c>
      <c r="I14" s="27" t="s">
        <v>57</v>
      </c>
      <c r="J14" s="15"/>
      <c r="K14" s="26" t="s">
        <v>58</v>
      </c>
      <c r="L14" s="27" t="s">
        <v>41</v>
      </c>
      <c r="M14" s="27" t="s">
        <v>16</v>
      </c>
      <c r="N14" s="15"/>
      <c r="O14" s="26" t="s">
        <v>51</v>
      </c>
      <c r="P14" s="26" t="s">
        <v>59</v>
      </c>
      <c r="Q14" s="26" t="s">
        <v>60</v>
      </c>
      <c r="R14" s="15"/>
      <c r="S14" s="15" t="str">
        <f>"700,0"</f>
        <v>700,0</v>
      </c>
      <c r="T14" s="15" t="str">
        <f>"412,7900"</f>
        <v>412,7900</v>
      </c>
      <c r="U14" s="14" t="s">
        <v>61</v>
      </c>
    </row>
    <row r="15" spans="1:21">
      <c r="A15" s="15" t="s">
        <v>87</v>
      </c>
      <c r="B15" s="14" t="s">
        <v>62</v>
      </c>
      <c r="C15" s="14" t="s">
        <v>63</v>
      </c>
      <c r="D15" s="14" t="s">
        <v>64</v>
      </c>
      <c r="E15" s="14" t="s">
        <v>351</v>
      </c>
      <c r="F15" s="14" t="s">
        <v>335</v>
      </c>
      <c r="G15" s="26" t="s">
        <v>23</v>
      </c>
      <c r="H15" s="26" t="s">
        <v>37</v>
      </c>
      <c r="I15" s="26" t="s">
        <v>38</v>
      </c>
      <c r="J15" s="15"/>
      <c r="K15" s="26" t="s">
        <v>58</v>
      </c>
      <c r="L15" s="26" t="s">
        <v>41</v>
      </c>
      <c r="M15" s="27" t="s">
        <v>65</v>
      </c>
      <c r="N15" s="15"/>
      <c r="O15" s="26" t="s">
        <v>29</v>
      </c>
      <c r="P15" s="26" t="s">
        <v>66</v>
      </c>
      <c r="Q15" s="27" t="s">
        <v>67</v>
      </c>
      <c r="R15" s="15"/>
      <c r="S15" s="15" t="str">
        <f>"652,5"</f>
        <v>652,5</v>
      </c>
      <c r="T15" s="15" t="str">
        <f>"386,2147"</f>
        <v>386,2147</v>
      </c>
      <c r="U15" s="14" t="s">
        <v>68</v>
      </c>
    </row>
    <row r="16" spans="1:21">
      <c r="A16" s="13" t="s">
        <v>85</v>
      </c>
      <c r="B16" s="12" t="s">
        <v>62</v>
      </c>
      <c r="C16" s="12" t="s">
        <v>318</v>
      </c>
      <c r="D16" s="12" t="s">
        <v>64</v>
      </c>
      <c r="E16" s="12" t="s">
        <v>354</v>
      </c>
      <c r="F16" s="12" t="s">
        <v>335</v>
      </c>
      <c r="G16" s="24" t="s">
        <v>23</v>
      </c>
      <c r="H16" s="24" t="s">
        <v>37</v>
      </c>
      <c r="I16" s="24" t="s">
        <v>38</v>
      </c>
      <c r="J16" s="13"/>
      <c r="K16" s="24" t="s">
        <v>58</v>
      </c>
      <c r="L16" s="24" t="s">
        <v>41</v>
      </c>
      <c r="M16" s="25" t="s">
        <v>65</v>
      </c>
      <c r="N16" s="13"/>
      <c r="O16" s="24" t="s">
        <v>29</v>
      </c>
      <c r="P16" s="24" t="s">
        <v>66</v>
      </c>
      <c r="Q16" s="25" t="s">
        <v>67</v>
      </c>
      <c r="R16" s="13"/>
      <c r="S16" s="13" t="str">
        <f>"652,5"</f>
        <v>652,5</v>
      </c>
      <c r="T16" s="13" t="str">
        <f>"391,6218"</f>
        <v>391,6218</v>
      </c>
      <c r="U16" s="12" t="s">
        <v>68</v>
      </c>
    </row>
    <row r="17" spans="2:6">
      <c r="B17" s="5" t="s">
        <v>8</v>
      </c>
    </row>
    <row r="18" spans="2:6">
      <c r="B18" s="5" t="s">
        <v>8</v>
      </c>
    </row>
    <row r="19" spans="2:6">
      <c r="B19" s="5" t="s">
        <v>8</v>
      </c>
    </row>
    <row r="20" spans="2:6" ht="18">
      <c r="B20" s="7" t="s">
        <v>7</v>
      </c>
      <c r="C20" s="7"/>
      <c r="F20" s="3"/>
    </row>
    <row r="21" spans="2:6" ht="16">
      <c r="B21" s="16" t="s">
        <v>69</v>
      </c>
      <c r="C21" s="16"/>
      <c r="F21" s="3"/>
    </row>
    <row r="22" spans="2:6" ht="14">
      <c r="B22" s="17"/>
      <c r="C22" s="18" t="s">
        <v>70</v>
      </c>
      <c r="F22" s="3"/>
    </row>
    <row r="23" spans="2:6" ht="14">
      <c r="B23" s="19" t="s">
        <v>71</v>
      </c>
      <c r="C23" s="19" t="s">
        <v>72</v>
      </c>
      <c r="D23" s="19" t="s">
        <v>337</v>
      </c>
      <c r="E23" s="19" t="s">
        <v>74</v>
      </c>
      <c r="F23" s="19" t="s">
        <v>75</v>
      </c>
    </row>
    <row r="24" spans="2:6">
      <c r="B24" s="5" t="s">
        <v>25</v>
      </c>
      <c r="C24" s="5" t="s">
        <v>70</v>
      </c>
      <c r="D24" s="6" t="s">
        <v>76</v>
      </c>
      <c r="E24" s="6" t="s">
        <v>77</v>
      </c>
      <c r="F24" s="6" t="s">
        <v>78</v>
      </c>
    </row>
    <row r="25" spans="2:6">
      <c r="B25" s="5" t="s">
        <v>44</v>
      </c>
      <c r="C25" s="5" t="s">
        <v>70</v>
      </c>
      <c r="D25" s="6" t="s">
        <v>79</v>
      </c>
      <c r="E25" s="6" t="s">
        <v>80</v>
      </c>
      <c r="F25" s="6" t="s">
        <v>81</v>
      </c>
    </row>
    <row r="26" spans="2:6">
      <c r="B26" s="5" t="s">
        <v>34</v>
      </c>
      <c r="C26" s="5" t="s">
        <v>70</v>
      </c>
      <c r="D26" s="6" t="s">
        <v>76</v>
      </c>
      <c r="E26" s="6" t="s">
        <v>82</v>
      </c>
      <c r="F26" s="6" t="s">
        <v>83</v>
      </c>
    </row>
  </sheetData>
  <mergeCells count="16">
    <mergeCell ref="A8:R8"/>
    <mergeCell ref="A12:R12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Q7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18.8320312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6" style="5" bestFit="1" customWidth="1"/>
    <col min="7" max="14" width="5.5" style="6" customWidth="1"/>
    <col min="15" max="15" width="7.6640625" style="6" bestFit="1" customWidth="1"/>
    <col min="16" max="16" width="8.5" style="6" bestFit="1" customWidth="1"/>
    <col min="17" max="17" width="18.83203125" style="5" customWidth="1"/>
    <col min="18" max="16384" width="9.1640625" style="3"/>
  </cols>
  <sheetData>
    <row r="1" spans="1:17" s="2" customFormat="1" ht="29" customHeight="1">
      <c r="A1" s="39" t="s">
        <v>326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s="1" customFormat="1" ht="12.75" customHeight="1">
      <c r="A3" s="47" t="s">
        <v>9</v>
      </c>
      <c r="B3" s="52" t="s">
        <v>0</v>
      </c>
      <c r="C3" s="49" t="s">
        <v>349</v>
      </c>
      <c r="D3" s="49" t="s">
        <v>6</v>
      </c>
      <c r="E3" s="33" t="s">
        <v>350</v>
      </c>
      <c r="F3" s="33" t="s">
        <v>5</v>
      </c>
      <c r="G3" s="33" t="s">
        <v>11</v>
      </c>
      <c r="H3" s="33"/>
      <c r="I3" s="33"/>
      <c r="J3" s="33"/>
      <c r="K3" s="33" t="s">
        <v>12</v>
      </c>
      <c r="L3" s="33"/>
      <c r="M3" s="33"/>
      <c r="N3" s="33"/>
      <c r="O3" s="33" t="s">
        <v>1</v>
      </c>
      <c r="P3" s="33" t="s">
        <v>3</v>
      </c>
      <c r="Q3" s="35" t="s">
        <v>2</v>
      </c>
    </row>
    <row r="4" spans="1:17" s="1" customFormat="1" ht="21" customHeight="1" thickBot="1">
      <c r="A4" s="48"/>
      <c r="B4" s="53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4"/>
      <c r="P4" s="34"/>
      <c r="Q4" s="36"/>
    </row>
    <row r="5" spans="1:17" ht="16">
      <c r="A5" s="37" t="s">
        <v>216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7">
      <c r="A6" s="9" t="s">
        <v>85</v>
      </c>
      <c r="B6" s="8" t="s">
        <v>275</v>
      </c>
      <c r="C6" s="8" t="s">
        <v>302</v>
      </c>
      <c r="D6" s="8" t="s">
        <v>276</v>
      </c>
      <c r="E6" s="8" t="s">
        <v>355</v>
      </c>
      <c r="F6" s="8" t="s">
        <v>319</v>
      </c>
      <c r="G6" s="21" t="s">
        <v>277</v>
      </c>
      <c r="H6" s="21" t="s">
        <v>278</v>
      </c>
      <c r="I6" s="21" t="s">
        <v>220</v>
      </c>
      <c r="J6" s="9"/>
      <c r="K6" s="21" t="s">
        <v>108</v>
      </c>
      <c r="L6" s="21" t="s">
        <v>109</v>
      </c>
      <c r="M6" s="21" t="s">
        <v>115</v>
      </c>
      <c r="N6" s="9"/>
      <c r="O6" s="9" t="str">
        <f>"140,0"</f>
        <v>140,0</v>
      </c>
      <c r="P6" s="9" t="str">
        <f>"246,8381"</f>
        <v>246,8381</v>
      </c>
      <c r="Q6" s="8" t="s">
        <v>279</v>
      </c>
    </row>
    <row r="7" spans="1:17">
      <c r="B7" s="5" t="s">
        <v>8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11"/>
  <sheetViews>
    <sheetView workbookViewId="0">
      <selection activeCell="E11" sqref="E11"/>
    </sheetView>
  </sheetViews>
  <sheetFormatPr baseColWidth="10" defaultColWidth="9.1640625" defaultRowHeight="13"/>
  <cols>
    <col min="1" max="1" width="7.1640625" style="5" bestFit="1" customWidth="1"/>
    <col min="2" max="2" width="23.3320312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1.332031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2.1640625" style="5" customWidth="1"/>
    <col min="14" max="16384" width="9.1640625" style="3"/>
  </cols>
  <sheetData>
    <row r="1" spans="1:13" s="2" customFormat="1" ht="29" customHeight="1">
      <c r="A1" s="39" t="s">
        <v>327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9</v>
      </c>
      <c r="B3" s="52" t="s">
        <v>0</v>
      </c>
      <c r="C3" s="49" t="s">
        <v>349</v>
      </c>
      <c r="D3" s="49" t="s">
        <v>6</v>
      </c>
      <c r="E3" s="33" t="s">
        <v>350</v>
      </c>
      <c r="F3" s="33" t="s">
        <v>5</v>
      </c>
      <c r="G3" s="33" t="s">
        <v>10</v>
      </c>
      <c r="H3" s="33"/>
      <c r="I3" s="33"/>
      <c r="J3" s="33"/>
      <c r="K3" s="33" t="s">
        <v>210</v>
      </c>
      <c r="L3" s="33" t="s">
        <v>3</v>
      </c>
      <c r="M3" s="35" t="s">
        <v>2</v>
      </c>
    </row>
    <row r="4" spans="1:13" s="1" customFormat="1" ht="21" customHeight="1" thickBot="1">
      <c r="A4" s="48"/>
      <c r="B4" s="53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24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11" t="s">
        <v>85</v>
      </c>
      <c r="B6" s="10" t="s">
        <v>248</v>
      </c>
      <c r="C6" s="10" t="s">
        <v>274</v>
      </c>
      <c r="D6" s="10" t="s">
        <v>249</v>
      </c>
      <c r="E6" s="10" t="s">
        <v>351</v>
      </c>
      <c r="F6" s="10" t="s">
        <v>336</v>
      </c>
      <c r="G6" s="22" t="s">
        <v>258</v>
      </c>
      <c r="H6" s="23" t="s">
        <v>39</v>
      </c>
      <c r="I6" s="22" t="s">
        <v>56</v>
      </c>
      <c r="J6" s="11"/>
      <c r="K6" s="11" t="str">
        <f>"245,0"</f>
        <v>245,0</v>
      </c>
      <c r="L6" s="11" t="str">
        <f>"150,9935"</f>
        <v>150,9935</v>
      </c>
      <c r="M6" s="10"/>
    </row>
    <row r="7" spans="1:13">
      <c r="A7" s="13" t="s">
        <v>85</v>
      </c>
      <c r="B7" s="12" t="s">
        <v>248</v>
      </c>
      <c r="C7" s="12" t="s">
        <v>303</v>
      </c>
      <c r="D7" s="12" t="s">
        <v>249</v>
      </c>
      <c r="E7" s="12" t="s">
        <v>356</v>
      </c>
      <c r="F7" s="12" t="s">
        <v>336</v>
      </c>
      <c r="G7" s="24" t="s">
        <v>258</v>
      </c>
      <c r="H7" s="25" t="s">
        <v>39</v>
      </c>
      <c r="I7" s="24" t="s">
        <v>56</v>
      </c>
      <c r="J7" s="13"/>
      <c r="K7" s="13" t="str">
        <f>"245,0"</f>
        <v>245,0</v>
      </c>
      <c r="L7" s="13" t="str">
        <f>"160,0531"</f>
        <v>160,0531</v>
      </c>
      <c r="M7" s="12"/>
    </row>
    <row r="8" spans="1:13">
      <c r="B8" s="5" t="s">
        <v>8</v>
      </c>
    </row>
    <row r="9" spans="1:13" ht="16">
      <c r="A9" s="50" t="s">
        <v>43</v>
      </c>
      <c r="B9" s="50"/>
      <c r="C9" s="51"/>
      <c r="D9" s="51"/>
      <c r="E9" s="51"/>
      <c r="F9" s="51"/>
      <c r="G9" s="51"/>
      <c r="H9" s="51"/>
      <c r="I9" s="51"/>
      <c r="J9" s="51"/>
    </row>
    <row r="10" spans="1:13">
      <c r="A10" s="9" t="s">
        <v>85</v>
      </c>
      <c r="B10" s="8" t="s">
        <v>158</v>
      </c>
      <c r="C10" s="8" t="s">
        <v>159</v>
      </c>
      <c r="D10" s="8" t="s">
        <v>160</v>
      </c>
      <c r="E10" s="8" t="s">
        <v>351</v>
      </c>
      <c r="F10" s="8" t="s">
        <v>335</v>
      </c>
      <c r="G10" s="21" t="s">
        <v>141</v>
      </c>
      <c r="H10" s="21" t="s">
        <v>55</v>
      </c>
      <c r="I10" s="20" t="s">
        <v>39</v>
      </c>
      <c r="J10" s="9"/>
      <c r="K10" s="9" t="str">
        <f>"230,0"</f>
        <v>230,0</v>
      </c>
      <c r="L10" s="9" t="str">
        <f>"135,8610"</f>
        <v>135,8610</v>
      </c>
      <c r="M10" s="8" t="s">
        <v>100</v>
      </c>
    </row>
    <row r="11" spans="1:13">
      <c r="B11" s="5" t="s">
        <v>8</v>
      </c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M40"/>
  <sheetViews>
    <sheetView workbookViewId="0">
      <selection activeCell="E30" sqref="E30"/>
    </sheetView>
  </sheetViews>
  <sheetFormatPr baseColWidth="10" defaultColWidth="9.1640625" defaultRowHeight="13"/>
  <cols>
    <col min="1" max="1" width="7.1640625" style="5" bestFit="1" customWidth="1"/>
    <col min="2" max="2" width="21.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9" style="5" bestFit="1" customWidth="1"/>
    <col min="7" max="9" width="5.5" style="6" customWidth="1"/>
    <col min="10" max="10" width="4.5" style="6" customWidth="1"/>
    <col min="11" max="11" width="10.5" style="29" bestFit="1" customWidth="1"/>
    <col min="12" max="12" width="8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39" t="s">
        <v>331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9</v>
      </c>
      <c r="B3" s="52" t="s">
        <v>0</v>
      </c>
      <c r="C3" s="49" t="s">
        <v>349</v>
      </c>
      <c r="D3" s="49" t="s">
        <v>6</v>
      </c>
      <c r="E3" s="33" t="s">
        <v>350</v>
      </c>
      <c r="F3" s="33" t="s">
        <v>5</v>
      </c>
      <c r="G3" s="33" t="s">
        <v>11</v>
      </c>
      <c r="H3" s="33"/>
      <c r="I3" s="33"/>
      <c r="J3" s="33"/>
      <c r="K3" s="54" t="s">
        <v>210</v>
      </c>
      <c r="L3" s="33" t="s">
        <v>3</v>
      </c>
      <c r="M3" s="35" t="s">
        <v>2</v>
      </c>
    </row>
    <row r="4" spans="1:13" s="1" customFormat="1" ht="21" customHeight="1" thickBot="1">
      <c r="A4" s="48"/>
      <c r="B4" s="53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55"/>
      <c r="L4" s="34"/>
      <c r="M4" s="36"/>
    </row>
    <row r="5" spans="1:13" ht="16">
      <c r="A5" s="37" t="s">
        <v>211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9" t="s">
        <v>255</v>
      </c>
      <c r="B6" s="8" t="s">
        <v>212</v>
      </c>
      <c r="C6" s="8" t="s">
        <v>213</v>
      </c>
      <c r="D6" s="8" t="s">
        <v>214</v>
      </c>
      <c r="E6" s="8" t="s">
        <v>351</v>
      </c>
      <c r="F6" s="8" t="s">
        <v>319</v>
      </c>
      <c r="G6" s="20" t="s">
        <v>171</v>
      </c>
      <c r="H6" s="20" t="s">
        <v>171</v>
      </c>
      <c r="I6" s="20" t="s">
        <v>171</v>
      </c>
      <c r="J6" s="9"/>
      <c r="K6" s="28">
        <v>0</v>
      </c>
      <c r="L6" s="9" t="str">
        <f>"0,0000"</f>
        <v>0,0000</v>
      </c>
      <c r="M6" s="8" t="s">
        <v>215</v>
      </c>
    </row>
    <row r="7" spans="1:13">
      <c r="B7" s="5" t="s">
        <v>8</v>
      </c>
    </row>
    <row r="8" spans="1:13" ht="16">
      <c r="A8" s="50" t="s">
        <v>216</v>
      </c>
      <c r="B8" s="50"/>
      <c r="C8" s="51"/>
      <c r="D8" s="51"/>
      <c r="E8" s="51"/>
      <c r="F8" s="51"/>
      <c r="G8" s="51"/>
      <c r="H8" s="51"/>
      <c r="I8" s="51"/>
      <c r="J8" s="51"/>
    </row>
    <row r="9" spans="1:13">
      <c r="A9" s="11" t="s">
        <v>85</v>
      </c>
      <c r="B9" s="10" t="s">
        <v>217</v>
      </c>
      <c r="C9" s="10" t="s">
        <v>218</v>
      </c>
      <c r="D9" s="10" t="s">
        <v>219</v>
      </c>
      <c r="E9" s="10" t="s">
        <v>352</v>
      </c>
      <c r="F9" s="10" t="s">
        <v>338</v>
      </c>
      <c r="G9" s="22" t="s">
        <v>220</v>
      </c>
      <c r="H9" s="22" t="s">
        <v>96</v>
      </c>
      <c r="I9" s="23" t="s">
        <v>221</v>
      </c>
      <c r="J9" s="11"/>
      <c r="K9" s="30" t="str">
        <f>"47,5"</f>
        <v>47,5</v>
      </c>
      <c r="L9" s="11" t="str">
        <f>"54,9670"</f>
        <v>54,9670</v>
      </c>
      <c r="M9" s="10" t="s">
        <v>222</v>
      </c>
    </row>
    <row r="10" spans="1:13">
      <c r="A10" s="13" t="s">
        <v>85</v>
      </c>
      <c r="B10" s="12" t="s">
        <v>223</v>
      </c>
      <c r="C10" s="12" t="s">
        <v>224</v>
      </c>
      <c r="D10" s="12" t="s">
        <v>225</v>
      </c>
      <c r="E10" s="12" t="s">
        <v>351</v>
      </c>
      <c r="F10" s="12" t="s">
        <v>319</v>
      </c>
      <c r="G10" s="24" t="s">
        <v>92</v>
      </c>
      <c r="H10" s="25" t="s">
        <v>93</v>
      </c>
      <c r="I10" s="25" t="s">
        <v>93</v>
      </c>
      <c r="J10" s="13"/>
      <c r="K10" s="31" t="str">
        <f>"50,0"</f>
        <v>50,0</v>
      </c>
      <c r="L10" s="13" t="str">
        <f>"55,8150"</f>
        <v>55,8150</v>
      </c>
      <c r="M10" s="12"/>
    </row>
    <row r="11" spans="1:13">
      <c r="B11" s="5" t="s">
        <v>8</v>
      </c>
    </row>
    <row r="12" spans="1:13" ht="16">
      <c r="A12" s="50" t="s">
        <v>101</v>
      </c>
      <c r="B12" s="50"/>
      <c r="C12" s="51"/>
      <c r="D12" s="51"/>
      <c r="E12" s="51"/>
      <c r="F12" s="51"/>
      <c r="G12" s="51"/>
      <c r="H12" s="51"/>
      <c r="I12" s="51"/>
      <c r="J12" s="51"/>
    </row>
    <row r="13" spans="1:13">
      <c r="A13" s="11" t="s">
        <v>85</v>
      </c>
      <c r="B13" s="10" t="s">
        <v>173</v>
      </c>
      <c r="C13" s="10" t="s">
        <v>174</v>
      </c>
      <c r="D13" s="10" t="s">
        <v>175</v>
      </c>
      <c r="E13" s="10" t="s">
        <v>351</v>
      </c>
      <c r="F13" s="10" t="s">
        <v>339</v>
      </c>
      <c r="G13" s="22" t="s">
        <v>40</v>
      </c>
      <c r="H13" s="22" t="s">
        <v>41</v>
      </c>
      <c r="I13" s="22" t="s">
        <v>65</v>
      </c>
      <c r="J13" s="11"/>
      <c r="K13" s="30" t="str">
        <f>"162,5"</f>
        <v>162,5</v>
      </c>
      <c r="L13" s="11" t="str">
        <f>"124,4100"</f>
        <v>124,4100</v>
      </c>
      <c r="M13" s="10"/>
    </row>
    <row r="14" spans="1:13">
      <c r="A14" s="15" t="s">
        <v>86</v>
      </c>
      <c r="B14" s="14" t="s">
        <v>226</v>
      </c>
      <c r="C14" s="14" t="s">
        <v>227</v>
      </c>
      <c r="D14" s="14" t="s">
        <v>228</v>
      </c>
      <c r="E14" s="14" t="s">
        <v>351</v>
      </c>
      <c r="F14" s="14" t="s">
        <v>340</v>
      </c>
      <c r="G14" s="26" t="s">
        <v>18</v>
      </c>
      <c r="H14" s="27" t="s">
        <v>105</v>
      </c>
      <c r="I14" s="27" t="s">
        <v>105</v>
      </c>
      <c r="J14" s="15"/>
      <c r="K14" s="32" t="str">
        <f>"135,0"</f>
        <v>135,0</v>
      </c>
      <c r="L14" s="15" t="str">
        <f>"98,5500"</f>
        <v>98,5500</v>
      </c>
      <c r="M14" s="14"/>
    </row>
    <row r="15" spans="1:13">
      <c r="A15" s="13" t="s">
        <v>87</v>
      </c>
      <c r="B15" s="12" t="s">
        <v>229</v>
      </c>
      <c r="C15" s="12" t="s">
        <v>230</v>
      </c>
      <c r="D15" s="12" t="s">
        <v>231</v>
      </c>
      <c r="E15" s="12" t="s">
        <v>351</v>
      </c>
      <c r="F15" s="12" t="s">
        <v>319</v>
      </c>
      <c r="G15" s="25" t="s">
        <v>125</v>
      </c>
      <c r="H15" s="24" t="s">
        <v>125</v>
      </c>
      <c r="I15" s="25" t="s">
        <v>126</v>
      </c>
      <c r="J15" s="13"/>
      <c r="K15" s="31" t="str">
        <f>"105,0"</f>
        <v>105,0</v>
      </c>
      <c r="L15" s="13" t="str">
        <f>"75,4530"</f>
        <v>75,4530</v>
      </c>
      <c r="M15" s="12"/>
    </row>
    <row r="16" spans="1:13">
      <c r="B16" s="5" t="s">
        <v>8</v>
      </c>
    </row>
    <row r="17" spans="1:13" ht="16">
      <c r="A17" s="50" t="s">
        <v>142</v>
      </c>
      <c r="B17" s="50"/>
      <c r="C17" s="51"/>
      <c r="D17" s="51"/>
      <c r="E17" s="51"/>
      <c r="F17" s="51"/>
      <c r="G17" s="51"/>
      <c r="H17" s="51"/>
      <c r="I17" s="51"/>
      <c r="J17" s="51"/>
    </row>
    <row r="18" spans="1:13">
      <c r="A18" s="9" t="s">
        <v>85</v>
      </c>
      <c r="B18" s="8" t="s">
        <v>232</v>
      </c>
      <c r="C18" s="8" t="s">
        <v>233</v>
      </c>
      <c r="D18" s="8" t="s">
        <v>234</v>
      </c>
      <c r="E18" s="8" t="s">
        <v>351</v>
      </c>
      <c r="F18" s="8" t="s">
        <v>319</v>
      </c>
      <c r="G18" s="20" t="s">
        <v>105</v>
      </c>
      <c r="H18" s="21" t="s">
        <v>105</v>
      </c>
      <c r="I18" s="20" t="s">
        <v>20</v>
      </c>
      <c r="J18" s="9"/>
      <c r="K18" s="28" t="str">
        <f>"140,0"</f>
        <v>140,0</v>
      </c>
      <c r="L18" s="9" t="str">
        <f>"94,0660"</f>
        <v>94,0660</v>
      </c>
      <c r="M18" s="8"/>
    </row>
    <row r="19" spans="1:13">
      <c r="B19" s="5" t="s">
        <v>8</v>
      </c>
    </row>
    <row r="20" spans="1:13" ht="16">
      <c r="A20" s="50" t="s">
        <v>13</v>
      </c>
      <c r="B20" s="50"/>
      <c r="C20" s="51"/>
      <c r="D20" s="51"/>
      <c r="E20" s="51"/>
      <c r="F20" s="51"/>
      <c r="G20" s="51"/>
      <c r="H20" s="51"/>
      <c r="I20" s="51"/>
      <c r="J20" s="51"/>
    </row>
    <row r="21" spans="1:13">
      <c r="A21" s="11" t="s">
        <v>85</v>
      </c>
      <c r="B21" s="10" t="s">
        <v>235</v>
      </c>
      <c r="C21" s="10" t="s">
        <v>236</v>
      </c>
      <c r="D21" s="10" t="s">
        <v>237</v>
      </c>
      <c r="E21" s="10" t="s">
        <v>351</v>
      </c>
      <c r="F21" s="10" t="s">
        <v>341</v>
      </c>
      <c r="G21" s="23" t="s">
        <v>105</v>
      </c>
      <c r="H21" s="23" t="s">
        <v>20</v>
      </c>
      <c r="I21" s="22" t="s">
        <v>20</v>
      </c>
      <c r="J21" s="11"/>
      <c r="K21" s="30" t="str">
        <f>"145,0"</f>
        <v>145,0</v>
      </c>
      <c r="L21" s="11" t="str">
        <f>"96,1785"</f>
        <v>96,1785</v>
      </c>
      <c r="M21" s="10"/>
    </row>
    <row r="22" spans="1:13">
      <c r="A22" s="15" t="s">
        <v>86</v>
      </c>
      <c r="B22" s="14" t="s">
        <v>238</v>
      </c>
      <c r="C22" s="14" t="s">
        <v>239</v>
      </c>
      <c r="D22" s="14" t="s">
        <v>157</v>
      </c>
      <c r="E22" s="14" t="s">
        <v>351</v>
      </c>
      <c r="F22" s="14" t="s">
        <v>340</v>
      </c>
      <c r="G22" s="26" t="s">
        <v>240</v>
      </c>
      <c r="H22" s="26" t="s">
        <v>241</v>
      </c>
      <c r="I22" s="27" t="s">
        <v>18</v>
      </c>
      <c r="J22" s="15"/>
      <c r="K22" s="32" t="str">
        <f>"132,5"</f>
        <v>132,5</v>
      </c>
      <c r="L22" s="15" t="str">
        <f>"85,1710"</f>
        <v>85,1710</v>
      </c>
      <c r="M22" s="14" t="s">
        <v>242</v>
      </c>
    </row>
    <row r="23" spans="1:13">
      <c r="A23" s="13" t="s">
        <v>255</v>
      </c>
      <c r="B23" s="12" t="s">
        <v>243</v>
      </c>
      <c r="C23" s="12" t="s">
        <v>307</v>
      </c>
      <c r="D23" s="12" t="s">
        <v>244</v>
      </c>
      <c r="E23" s="12" t="s">
        <v>357</v>
      </c>
      <c r="F23" s="12" t="s">
        <v>319</v>
      </c>
      <c r="G23" s="25" t="s">
        <v>18</v>
      </c>
      <c r="H23" s="25" t="s">
        <v>18</v>
      </c>
      <c r="I23" s="13"/>
      <c r="J23" s="13"/>
      <c r="K23" s="31">
        <v>0</v>
      </c>
      <c r="L23" s="13" t="str">
        <f>"0,0000"</f>
        <v>0,0000</v>
      </c>
      <c r="M23" s="12"/>
    </row>
    <row r="24" spans="1:13">
      <c r="B24" s="5" t="s">
        <v>8</v>
      </c>
    </row>
    <row r="25" spans="1:13" ht="16">
      <c r="A25" s="50" t="s">
        <v>24</v>
      </c>
      <c r="B25" s="50"/>
      <c r="C25" s="51"/>
      <c r="D25" s="51"/>
      <c r="E25" s="51"/>
      <c r="F25" s="51"/>
      <c r="G25" s="51"/>
      <c r="H25" s="51"/>
      <c r="I25" s="51"/>
      <c r="J25" s="51"/>
    </row>
    <row r="26" spans="1:13">
      <c r="A26" s="11" t="s">
        <v>85</v>
      </c>
      <c r="B26" s="10" t="s">
        <v>245</v>
      </c>
      <c r="C26" s="10" t="s">
        <v>246</v>
      </c>
      <c r="D26" s="10" t="s">
        <v>247</v>
      </c>
      <c r="E26" s="10" t="s">
        <v>351</v>
      </c>
      <c r="F26" s="10" t="s">
        <v>343</v>
      </c>
      <c r="G26" s="22" t="s">
        <v>153</v>
      </c>
      <c r="H26" s="22" t="s">
        <v>121</v>
      </c>
      <c r="I26" s="23" t="s">
        <v>18</v>
      </c>
      <c r="J26" s="11"/>
      <c r="K26" s="30" t="str">
        <f>"130,0"</f>
        <v>130,0</v>
      </c>
      <c r="L26" s="11" t="str">
        <f>"81,7050"</f>
        <v>81,7050</v>
      </c>
      <c r="M26" s="10"/>
    </row>
    <row r="27" spans="1:13">
      <c r="A27" s="13" t="s">
        <v>85</v>
      </c>
      <c r="B27" s="12" t="s">
        <v>248</v>
      </c>
      <c r="C27" s="12" t="s">
        <v>303</v>
      </c>
      <c r="D27" s="12" t="s">
        <v>249</v>
      </c>
      <c r="E27" s="12" t="s">
        <v>356</v>
      </c>
      <c r="F27" s="12" t="s">
        <v>342</v>
      </c>
      <c r="G27" s="24" t="s">
        <v>153</v>
      </c>
      <c r="H27" s="24" t="s">
        <v>105</v>
      </c>
      <c r="I27" s="13"/>
      <c r="J27" s="13"/>
      <c r="K27" s="31" t="str">
        <f>"140,0"</f>
        <v>140,0</v>
      </c>
      <c r="L27" s="13" t="str">
        <f>"91,4589"</f>
        <v>91,4589</v>
      </c>
      <c r="M27" s="12"/>
    </row>
    <row r="28" spans="1:13">
      <c r="B28" s="5" t="s">
        <v>8</v>
      </c>
    </row>
    <row r="29" spans="1:13" ht="16">
      <c r="A29" s="50" t="s">
        <v>43</v>
      </c>
      <c r="B29" s="50"/>
      <c r="C29" s="51"/>
      <c r="D29" s="51"/>
      <c r="E29" s="51"/>
      <c r="F29" s="51"/>
      <c r="G29" s="51"/>
      <c r="H29" s="51"/>
      <c r="I29" s="51"/>
      <c r="J29" s="51"/>
    </row>
    <row r="30" spans="1:13">
      <c r="A30" s="9" t="s">
        <v>85</v>
      </c>
      <c r="B30" s="8" t="s">
        <v>250</v>
      </c>
      <c r="C30" s="8" t="s">
        <v>308</v>
      </c>
      <c r="D30" s="8" t="s">
        <v>251</v>
      </c>
      <c r="E30" s="8" t="s">
        <v>356</v>
      </c>
      <c r="F30" s="8" t="s">
        <v>299</v>
      </c>
      <c r="G30" s="21" t="s">
        <v>105</v>
      </c>
      <c r="H30" s="21" t="s">
        <v>58</v>
      </c>
      <c r="I30" s="21" t="s">
        <v>41</v>
      </c>
      <c r="J30" s="9"/>
      <c r="K30" s="28" t="str">
        <f>"160,0"</f>
        <v>160,0</v>
      </c>
      <c r="L30" s="9" t="str">
        <f>"105,6963"</f>
        <v>105,6963</v>
      </c>
      <c r="M30" s="8" t="s">
        <v>252</v>
      </c>
    </row>
    <row r="31" spans="1:13">
      <c r="B31" s="5" t="s">
        <v>8</v>
      </c>
    </row>
    <row r="32" spans="1:13">
      <c r="B32" s="5" t="s">
        <v>8</v>
      </c>
    </row>
    <row r="33" spans="2:6">
      <c r="B33" s="5" t="s">
        <v>8</v>
      </c>
    </row>
    <row r="34" spans="2:6" ht="18">
      <c r="B34" s="7" t="s">
        <v>7</v>
      </c>
      <c r="C34" s="7"/>
    </row>
    <row r="35" spans="2:6" ht="16">
      <c r="B35" s="16" t="s">
        <v>69</v>
      </c>
      <c r="C35" s="16"/>
      <c r="F35" s="3"/>
    </row>
    <row r="36" spans="2:6" ht="14">
      <c r="B36" s="17"/>
      <c r="C36" s="18" t="s">
        <v>70</v>
      </c>
      <c r="F36" s="3"/>
    </row>
    <row r="37" spans="2:6" ht="14">
      <c r="B37" s="19" t="s">
        <v>71</v>
      </c>
      <c r="C37" s="19" t="s">
        <v>72</v>
      </c>
      <c r="D37" s="19" t="s">
        <v>337</v>
      </c>
      <c r="E37" s="19" t="s">
        <v>205</v>
      </c>
      <c r="F37" s="19" t="s">
        <v>75</v>
      </c>
    </row>
    <row r="38" spans="2:6">
      <c r="B38" s="5" t="s">
        <v>173</v>
      </c>
      <c r="C38" s="5" t="s">
        <v>70</v>
      </c>
      <c r="D38" s="6" t="s">
        <v>161</v>
      </c>
      <c r="E38" s="6" t="s">
        <v>65</v>
      </c>
      <c r="F38" s="6" t="s">
        <v>209</v>
      </c>
    </row>
    <row r="39" spans="2:6">
      <c r="B39" s="5" t="s">
        <v>226</v>
      </c>
      <c r="C39" s="5" t="s">
        <v>70</v>
      </c>
      <c r="D39" s="6" t="s">
        <v>161</v>
      </c>
      <c r="E39" s="6" t="s">
        <v>18</v>
      </c>
      <c r="F39" s="6" t="s">
        <v>253</v>
      </c>
    </row>
    <row r="40" spans="2:6">
      <c r="B40" s="5" t="s">
        <v>235</v>
      </c>
      <c r="C40" s="5" t="s">
        <v>70</v>
      </c>
      <c r="D40" s="6" t="s">
        <v>84</v>
      </c>
      <c r="E40" s="6" t="s">
        <v>20</v>
      </c>
      <c r="F40" s="6" t="s">
        <v>254</v>
      </c>
    </row>
  </sheetData>
  <mergeCells count="18">
    <mergeCell ref="A29:J29"/>
    <mergeCell ref="K3:K4"/>
    <mergeCell ref="L3:L4"/>
    <mergeCell ref="M3:M4"/>
    <mergeCell ref="A5:J5"/>
    <mergeCell ref="B3:B4"/>
    <mergeCell ref="A8:J8"/>
    <mergeCell ref="A12:J12"/>
    <mergeCell ref="A17:J17"/>
    <mergeCell ref="A20:J20"/>
    <mergeCell ref="A25:J2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M40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9.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6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2.5" style="5" customWidth="1"/>
    <col min="14" max="16384" width="9.1640625" style="3"/>
  </cols>
  <sheetData>
    <row r="1" spans="1:13" s="2" customFormat="1" ht="29" customHeight="1">
      <c r="A1" s="39" t="s">
        <v>332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9</v>
      </c>
      <c r="B3" s="52" t="s">
        <v>0</v>
      </c>
      <c r="C3" s="49" t="s">
        <v>349</v>
      </c>
      <c r="D3" s="49" t="s">
        <v>6</v>
      </c>
      <c r="E3" s="33" t="s">
        <v>350</v>
      </c>
      <c r="F3" s="33" t="s">
        <v>5</v>
      </c>
      <c r="G3" s="33" t="s">
        <v>11</v>
      </c>
      <c r="H3" s="33"/>
      <c r="I3" s="33"/>
      <c r="J3" s="33"/>
      <c r="K3" s="33" t="s">
        <v>210</v>
      </c>
      <c r="L3" s="33" t="s">
        <v>3</v>
      </c>
      <c r="M3" s="35" t="s">
        <v>2</v>
      </c>
    </row>
    <row r="4" spans="1:13" s="1" customFormat="1" ht="21" customHeight="1" thickBot="1">
      <c r="A4" s="48"/>
      <c r="B4" s="53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142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9" t="s">
        <v>85</v>
      </c>
      <c r="B6" s="8" t="s">
        <v>169</v>
      </c>
      <c r="C6" s="8" t="s">
        <v>309</v>
      </c>
      <c r="D6" s="8" t="s">
        <v>170</v>
      </c>
      <c r="E6" s="8" t="s">
        <v>358</v>
      </c>
      <c r="F6" s="8" t="s">
        <v>319</v>
      </c>
      <c r="G6" s="21" t="s">
        <v>171</v>
      </c>
      <c r="H6" s="21" t="s">
        <v>97</v>
      </c>
      <c r="I6" s="21" t="s">
        <v>99</v>
      </c>
      <c r="J6" s="9"/>
      <c r="K6" s="9" t="str">
        <f>"67,5"</f>
        <v>67,5</v>
      </c>
      <c r="L6" s="9" t="str">
        <f>"85,0470"</f>
        <v>85,0470</v>
      </c>
      <c r="M6" s="8" t="s">
        <v>172</v>
      </c>
    </row>
    <row r="7" spans="1:13">
      <c r="B7" s="5" t="s">
        <v>8</v>
      </c>
    </row>
    <row r="8" spans="1:13" ht="16">
      <c r="A8" s="50" t="s">
        <v>101</v>
      </c>
      <c r="B8" s="50"/>
      <c r="C8" s="51"/>
      <c r="D8" s="51"/>
      <c r="E8" s="51"/>
      <c r="F8" s="51"/>
      <c r="G8" s="51"/>
      <c r="H8" s="51"/>
      <c r="I8" s="51"/>
      <c r="J8" s="51"/>
    </row>
    <row r="9" spans="1:13">
      <c r="A9" s="9" t="s">
        <v>85</v>
      </c>
      <c r="B9" s="8" t="s">
        <v>173</v>
      </c>
      <c r="C9" s="8" t="s">
        <v>174</v>
      </c>
      <c r="D9" s="8" t="s">
        <v>175</v>
      </c>
      <c r="E9" s="8" t="s">
        <v>351</v>
      </c>
      <c r="F9" s="8" t="s">
        <v>345</v>
      </c>
      <c r="G9" s="21" t="s">
        <v>40</v>
      </c>
      <c r="H9" s="21" t="s">
        <v>41</v>
      </c>
      <c r="I9" s="21" t="s">
        <v>65</v>
      </c>
      <c r="J9" s="9"/>
      <c r="K9" s="9" t="str">
        <f>"162,5"</f>
        <v>162,5</v>
      </c>
      <c r="L9" s="9" t="str">
        <f>"124,4100"</f>
        <v>124,4100</v>
      </c>
      <c r="M9" s="8"/>
    </row>
    <row r="10" spans="1:13">
      <c r="B10" s="5" t="s">
        <v>8</v>
      </c>
    </row>
    <row r="11" spans="1:13" ht="16">
      <c r="A11" s="50" t="s">
        <v>142</v>
      </c>
      <c r="B11" s="50"/>
      <c r="C11" s="51"/>
      <c r="D11" s="51"/>
      <c r="E11" s="51"/>
      <c r="F11" s="51"/>
      <c r="G11" s="51"/>
      <c r="H11" s="51"/>
      <c r="I11" s="51"/>
      <c r="J11" s="51"/>
    </row>
    <row r="12" spans="1:13">
      <c r="A12" s="9" t="s">
        <v>85</v>
      </c>
      <c r="B12" s="8" t="s">
        <v>176</v>
      </c>
      <c r="C12" s="8" t="s">
        <v>310</v>
      </c>
      <c r="D12" s="8" t="s">
        <v>177</v>
      </c>
      <c r="E12" s="8" t="s">
        <v>359</v>
      </c>
      <c r="F12" s="8" t="s">
        <v>319</v>
      </c>
      <c r="G12" s="21" t="s">
        <v>92</v>
      </c>
      <c r="H12" s="21" t="s">
        <v>93</v>
      </c>
      <c r="I12" s="21" t="s">
        <v>178</v>
      </c>
      <c r="J12" s="9"/>
      <c r="K12" s="9" t="str">
        <f>"60,0"</f>
        <v>60,0</v>
      </c>
      <c r="L12" s="9" t="str">
        <f>"70,9398"</f>
        <v>70,9398</v>
      </c>
      <c r="M12" s="8" t="s">
        <v>179</v>
      </c>
    </row>
    <row r="13" spans="1:13">
      <c r="B13" s="5" t="s">
        <v>8</v>
      </c>
    </row>
    <row r="14" spans="1:13" ht="16">
      <c r="A14" s="50" t="s">
        <v>13</v>
      </c>
      <c r="B14" s="50"/>
      <c r="C14" s="51"/>
      <c r="D14" s="51"/>
      <c r="E14" s="51"/>
      <c r="F14" s="51"/>
      <c r="G14" s="51"/>
      <c r="H14" s="51"/>
      <c r="I14" s="51"/>
      <c r="J14" s="51"/>
    </row>
    <row r="15" spans="1:13">
      <c r="A15" s="11" t="s">
        <v>85</v>
      </c>
      <c r="B15" s="10" t="s">
        <v>180</v>
      </c>
      <c r="C15" s="10" t="s">
        <v>181</v>
      </c>
      <c r="D15" s="10" t="s">
        <v>182</v>
      </c>
      <c r="E15" s="10" t="s">
        <v>351</v>
      </c>
      <c r="F15" s="10" t="s">
        <v>324</v>
      </c>
      <c r="G15" s="23" t="s">
        <v>41</v>
      </c>
      <c r="H15" s="22" t="s">
        <v>41</v>
      </c>
      <c r="I15" s="22" t="s">
        <v>138</v>
      </c>
      <c r="J15" s="11"/>
      <c r="K15" s="11" t="str">
        <f>"170,0"</f>
        <v>170,0</v>
      </c>
      <c r="L15" s="11" t="str">
        <f>"110,1430"</f>
        <v>110,1430</v>
      </c>
      <c r="M15" s="10"/>
    </row>
    <row r="16" spans="1:13">
      <c r="A16" s="15" t="s">
        <v>86</v>
      </c>
      <c r="B16" s="14" t="s">
        <v>183</v>
      </c>
      <c r="C16" s="14" t="s">
        <v>184</v>
      </c>
      <c r="D16" s="14" t="s">
        <v>185</v>
      </c>
      <c r="E16" s="14" t="s">
        <v>351</v>
      </c>
      <c r="F16" s="14" t="s">
        <v>319</v>
      </c>
      <c r="G16" s="27" t="s">
        <v>138</v>
      </c>
      <c r="H16" s="27" t="s">
        <v>138</v>
      </c>
      <c r="I16" s="26" t="s">
        <v>138</v>
      </c>
      <c r="J16" s="15"/>
      <c r="K16" s="15" t="str">
        <f>"170,0"</f>
        <v>170,0</v>
      </c>
      <c r="L16" s="15" t="str">
        <f>"108,9020"</f>
        <v>108,9020</v>
      </c>
      <c r="M16" s="14"/>
    </row>
    <row r="17" spans="1:13">
      <c r="A17" s="13" t="s">
        <v>85</v>
      </c>
      <c r="B17" s="12" t="s">
        <v>183</v>
      </c>
      <c r="C17" s="12" t="s">
        <v>311</v>
      </c>
      <c r="D17" s="12" t="s">
        <v>185</v>
      </c>
      <c r="E17" s="12" t="s">
        <v>354</v>
      </c>
      <c r="F17" s="12" t="s">
        <v>319</v>
      </c>
      <c r="G17" s="25" t="s">
        <v>138</v>
      </c>
      <c r="H17" s="25" t="s">
        <v>138</v>
      </c>
      <c r="I17" s="24" t="s">
        <v>138</v>
      </c>
      <c r="J17" s="13"/>
      <c r="K17" s="13" t="str">
        <f>"170,0"</f>
        <v>170,0</v>
      </c>
      <c r="L17" s="13" t="str">
        <f>"108,9020"</f>
        <v>108,9020</v>
      </c>
      <c r="M17" s="12"/>
    </row>
    <row r="18" spans="1:13">
      <c r="B18" s="5" t="s">
        <v>8</v>
      </c>
    </row>
    <row r="19" spans="1:13" ht="16">
      <c r="A19" s="50" t="s">
        <v>24</v>
      </c>
      <c r="B19" s="50"/>
      <c r="C19" s="51"/>
      <c r="D19" s="51"/>
      <c r="E19" s="51"/>
      <c r="F19" s="51"/>
      <c r="G19" s="51"/>
      <c r="H19" s="51"/>
      <c r="I19" s="51"/>
      <c r="J19" s="51"/>
    </row>
    <row r="20" spans="1:13">
      <c r="A20" s="11" t="s">
        <v>85</v>
      </c>
      <c r="B20" s="10" t="s">
        <v>25</v>
      </c>
      <c r="C20" s="10" t="s">
        <v>26</v>
      </c>
      <c r="D20" s="10" t="s">
        <v>27</v>
      </c>
      <c r="E20" s="10" t="s">
        <v>351</v>
      </c>
      <c r="F20" s="10" t="s">
        <v>28</v>
      </c>
      <c r="G20" s="22" t="s">
        <v>32</v>
      </c>
      <c r="H20" s="22" t="s">
        <v>21</v>
      </c>
      <c r="I20" s="22" t="s">
        <v>22</v>
      </c>
      <c r="J20" s="11"/>
      <c r="K20" s="11" t="str">
        <f>"200,0"</f>
        <v>200,0</v>
      </c>
      <c r="L20" s="11" t="str">
        <f>"121,9600"</f>
        <v>121,9600</v>
      </c>
      <c r="M20" s="10"/>
    </row>
    <row r="21" spans="1:13">
      <c r="A21" s="15" t="s">
        <v>86</v>
      </c>
      <c r="B21" s="14" t="s">
        <v>186</v>
      </c>
      <c r="C21" s="14" t="s">
        <v>187</v>
      </c>
      <c r="D21" s="14" t="s">
        <v>188</v>
      </c>
      <c r="E21" s="14" t="s">
        <v>351</v>
      </c>
      <c r="F21" s="14" t="s">
        <v>346</v>
      </c>
      <c r="G21" s="27" t="s">
        <v>58</v>
      </c>
      <c r="H21" s="27" t="s">
        <v>58</v>
      </c>
      <c r="I21" s="26" t="s">
        <v>190</v>
      </c>
      <c r="J21" s="15"/>
      <c r="K21" s="15" t="str">
        <f>"152,5"</f>
        <v>152,5</v>
      </c>
      <c r="L21" s="15" t="str">
        <f>"94,9465"</f>
        <v>94,9465</v>
      </c>
      <c r="M21" s="14" t="s">
        <v>191</v>
      </c>
    </row>
    <row r="22" spans="1:13">
      <c r="A22" s="15" t="s">
        <v>87</v>
      </c>
      <c r="B22" s="14" t="s">
        <v>192</v>
      </c>
      <c r="C22" s="14" t="s">
        <v>193</v>
      </c>
      <c r="D22" s="14" t="s">
        <v>194</v>
      </c>
      <c r="E22" s="14" t="s">
        <v>351</v>
      </c>
      <c r="F22" s="14" t="s">
        <v>195</v>
      </c>
      <c r="G22" s="26" t="s">
        <v>18</v>
      </c>
      <c r="H22" s="26" t="s">
        <v>105</v>
      </c>
      <c r="I22" s="27" t="s">
        <v>58</v>
      </c>
      <c r="J22" s="15"/>
      <c r="K22" s="15" t="str">
        <f>"140,0"</f>
        <v>140,0</v>
      </c>
      <c r="L22" s="15" t="str">
        <f>"89,1240"</f>
        <v>89,1240</v>
      </c>
      <c r="M22" s="14"/>
    </row>
    <row r="23" spans="1:13">
      <c r="A23" s="13" t="s">
        <v>85</v>
      </c>
      <c r="B23" s="12" t="s">
        <v>186</v>
      </c>
      <c r="C23" s="12" t="s">
        <v>312</v>
      </c>
      <c r="D23" s="12" t="s">
        <v>188</v>
      </c>
      <c r="E23" s="12" t="s">
        <v>354</v>
      </c>
      <c r="F23" s="12" t="s">
        <v>344</v>
      </c>
      <c r="G23" s="25" t="s">
        <v>58</v>
      </c>
      <c r="H23" s="25" t="s">
        <v>58</v>
      </c>
      <c r="I23" s="24" t="s">
        <v>190</v>
      </c>
      <c r="J23" s="13"/>
      <c r="K23" s="13" t="str">
        <f>"152,5"</f>
        <v>152,5</v>
      </c>
      <c r="L23" s="13" t="str">
        <f>"97,6050"</f>
        <v>97,6050</v>
      </c>
      <c r="M23" s="12" t="s">
        <v>191</v>
      </c>
    </row>
    <row r="24" spans="1:13">
      <c r="B24" s="5" t="s">
        <v>8</v>
      </c>
    </row>
    <row r="25" spans="1:13" ht="16">
      <c r="A25" s="50" t="s">
        <v>43</v>
      </c>
      <c r="B25" s="50"/>
      <c r="C25" s="51"/>
      <c r="D25" s="51"/>
      <c r="E25" s="51"/>
      <c r="F25" s="51"/>
      <c r="G25" s="51"/>
      <c r="H25" s="51"/>
      <c r="I25" s="51"/>
      <c r="J25" s="51"/>
    </row>
    <row r="26" spans="1:13">
      <c r="A26" s="9" t="s">
        <v>85</v>
      </c>
      <c r="B26" s="8" t="s">
        <v>44</v>
      </c>
      <c r="C26" s="8" t="s">
        <v>45</v>
      </c>
      <c r="D26" s="8" t="s">
        <v>46</v>
      </c>
      <c r="E26" s="8" t="s">
        <v>351</v>
      </c>
      <c r="F26" s="8" t="s">
        <v>338</v>
      </c>
      <c r="G26" s="21" t="s">
        <v>48</v>
      </c>
      <c r="H26" s="21" t="s">
        <v>49</v>
      </c>
      <c r="I26" s="21" t="s">
        <v>50</v>
      </c>
      <c r="J26" s="9"/>
      <c r="K26" s="9" t="str">
        <f>"205,0"</f>
        <v>205,0</v>
      </c>
      <c r="L26" s="9" t="str">
        <f>"122,5080"</f>
        <v>122,5080</v>
      </c>
      <c r="M26" s="8"/>
    </row>
    <row r="27" spans="1:13">
      <c r="B27" s="5" t="s">
        <v>8</v>
      </c>
    </row>
    <row r="28" spans="1:13" ht="16">
      <c r="A28" s="50" t="s">
        <v>196</v>
      </c>
      <c r="B28" s="50"/>
      <c r="C28" s="51"/>
      <c r="D28" s="51"/>
      <c r="E28" s="51"/>
      <c r="F28" s="51"/>
      <c r="G28" s="51"/>
      <c r="H28" s="51"/>
      <c r="I28" s="51"/>
      <c r="J28" s="51"/>
    </row>
    <row r="29" spans="1:13">
      <c r="A29" s="11" t="s">
        <v>85</v>
      </c>
      <c r="B29" s="10" t="s">
        <v>197</v>
      </c>
      <c r="C29" s="10" t="s">
        <v>198</v>
      </c>
      <c r="D29" s="10" t="s">
        <v>199</v>
      </c>
      <c r="E29" s="10" t="s">
        <v>351</v>
      </c>
      <c r="F29" s="10" t="s">
        <v>189</v>
      </c>
      <c r="G29" s="22" t="s">
        <v>141</v>
      </c>
      <c r="H29" s="22" t="s">
        <v>37</v>
      </c>
      <c r="I29" s="23" t="s">
        <v>200</v>
      </c>
      <c r="J29" s="11"/>
      <c r="K29" s="11" t="str">
        <f>"225,0"</f>
        <v>225,0</v>
      </c>
      <c r="L29" s="11" t="str">
        <f>"132,2325"</f>
        <v>132,2325</v>
      </c>
      <c r="M29" s="10" t="s">
        <v>191</v>
      </c>
    </row>
    <row r="30" spans="1:13">
      <c r="A30" s="13" t="s">
        <v>86</v>
      </c>
      <c r="B30" s="12" t="s">
        <v>201</v>
      </c>
      <c r="C30" s="12" t="s">
        <v>202</v>
      </c>
      <c r="D30" s="12" t="s">
        <v>203</v>
      </c>
      <c r="E30" s="12" t="s">
        <v>351</v>
      </c>
      <c r="F30" s="12" t="s">
        <v>341</v>
      </c>
      <c r="G30" s="24" t="s">
        <v>23</v>
      </c>
      <c r="H30" s="24" t="s">
        <v>141</v>
      </c>
      <c r="I30" s="25" t="s">
        <v>37</v>
      </c>
      <c r="J30" s="13"/>
      <c r="K30" s="13" t="str">
        <f>"220,0"</f>
        <v>220,0</v>
      </c>
      <c r="L30" s="13" t="str">
        <f>"127,8420"</f>
        <v>127,8420</v>
      </c>
      <c r="M30" s="12" t="s">
        <v>204</v>
      </c>
    </row>
    <row r="31" spans="1:13">
      <c r="B31" s="5" t="s">
        <v>8</v>
      </c>
    </row>
    <row r="32" spans="1:13">
      <c r="B32" s="5" t="s">
        <v>8</v>
      </c>
    </row>
    <row r="33" spans="2:6">
      <c r="B33" s="5" t="s">
        <v>8</v>
      </c>
    </row>
    <row r="34" spans="2:6" ht="18">
      <c r="B34" s="7" t="s">
        <v>7</v>
      </c>
      <c r="C34" s="7"/>
      <c r="F34" s="3"/>
    </row>
    <row r="35" spans="2:6" ht="16">
      <c r="B35" s="16" t="s">
        <v>69</v>
      </c>
      <c r="C35" s="16"/>
      <c r="F35" s="3"/>
    </row>
    <row r="36" spans="2:6" ht="14">
      <c r="B36" s="17"/>
      <c r="C36" s="18" t="s">
        <v>70</v>
      </c>
      <c r="F36" s="3"/>
    </row>
    <row r="37" spans="2:6" ht="14">
      <c r="B37" s="19" t="s">
        <v>71</v>
      </c>
      <c r="C37" s="19" t="s">
        <v>72</v>
      </c>
      <c r="D37" s="19" t="s">
        <v>337</v>
      </c>
      <c r="E37" s="19" t="s">
        <v>205</v>
      </c>
      <c r="F37" s="19" t="s">
        <v>75</v>
      </c>
    </row>
    <row r="38" spans="2:6">
      <c r="B38" s="5" t="s">
        <v>197</v>
      </c>
      <c r="C38" s="5" t="s">
        <v>70</v>
      </c>
      <c r="D38" s="6" t="s">
        <v>206</v>
      </c>
      <c r="E38" s="6" t="s">
        <v>37</v>
      </c>
      <c r="F38" s="6" t="s">
        <v>207</v>
      </c>
    </row>
    <row r="39" spans="2:6">
      <c r="B39" s="5" t="s">
        <v>201</v>
      </c>
      <c r="C39" s="5" t="s">
        <v>70</v>
      </c>
      <c r="D39" s="6" t="s">
        <v>206</v>
      </c>
      <c r="E39" s="6" t="s">
        <v>141</v>
      </c>
      <c r="F39" s="6" t="s">
        <v>208</v>
      </c>
    </row>
    <row r="40" spans="2:6">
      <c r="B40" s="5" t="s">
        <v>173</v>
      </c>
      <c r="C40" s="5" t="s">
        <v>70</v>
      </c>
      <c r="D40" s="6" t="s">
        <v>161</v>
      </c>
      <c r="E40" s="6" t="s">
        <v>65</v>
      </c>
      <c r="F40" s="6" t="s">
        <v>209</v>
      </c>
    </row>
  </sheetData>
  <mergeCells count="18">
    <mergeCell ref="A28:J28"/>
    <mergeCell ref="K3:K4"/>
    <mergeCell ref="L3:L4"/>
    <mergeCell ref="M3:M4"/>
    <mergeCell ref="A5:J5"/>
    <mergeCell ref="B3:B4"/>
    <mergeCell ref="A8:J8"/>
    <mergeCell ref="A11:J11"/>
    <mergeCell ref="A14:J14"/>
    <mergeCell ref="A19:J19"/>
    <mergeCell ref="A25:J2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6.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7.832031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39" t="s">
        <v>330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9</v>
      </c>
      <c r="B3" s="52" t="s">
        <v>0</v>
      </c>
      <c r="C3" s="49" t="s">
        <v>349</v>
      </c>
      <c r="D3" s="49" t="s">
        <v>6</v>
      </c>
      <c r="E3" s="33" t="s">
        <v>350</v>
      </c>
      <c r="F3" s="33" t="s">
        <v>5</v>
      </c>
      <c r="G3" s="33" t="s">
        <v>11</v>
      </c>
      <c r="H3" s="33"/>
      <c r="I3" s="33"/>
      <c r="J3" s="33"/>
      <c r="K3" s="33" t="s">
        <v>210</v>
      </c>
      <c r="L3" s="33" t="s">
        <v>3</v>
      </c>
      <c r="M3" s="35" t="s">
        <v>2</v>
      </c>
    </row>
    <row r="4" spans="1:13" s="1" customFormat="1" ht="21" customHeight="1" thickBot="1">
      <c r="A4" s="48"/>
      <c r="B4" s="53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43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9" t="s">
        <v>85</v>
      </c>
      <c r="B6" s="8" t="s">
        <v>256</v>
      </c>
      <c r="C6" s="8" t="s">
        <v>306</v>
      </c>
      <c r="D6" s="8" t="s">
        <v>257</v>
      </c>
      <c r="E6" s="8" t="s">
        <v>355</v>
      </c>
      <c r="F6" s="8" t="s">
        <v>335</v>
      </c>
      <c r="G6" s="21" t="s">
        <v>258</v>
      </c>
      <c r="H6" s="21" t="s">
        <v>37</v>
      </c>
      <c r="I6" s="20" t="s">
        <v>55</v>
      </c>
      <c r="J6" s="9"/>
      <c r="K6" s="9" t="str">
        <f>"225,0"</f>
        <v>225,0</v>
      </c>
      <c r="L6" s="9" t="str">
        <f>"210,1482"</f>
        <v>210,1482</v>
      </c>
      <c r="M6" s="8" t="s">
        <v>68</v>
      </c>
    </row>
    <row r="7" spans="1:13">
      <c r="B7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21.1640625" style="5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39" style="5" bestFit="1" customWidth="1"/>
    <col min="7" max="10" width="5.5" style="6" customWidth="1"/>
    <col min="11" max="11" width="10.5" style="6" bestFit="1" customWidth="1"/>
    <col min="12" max="12" width="10.5" style="6" customWidth="1"/>
    <col min="13" max="13" width="20.5" style="5" customWidth="1"/>
    <col min="14" max="16384" width="9.1640625" style="3"/>
  </cols>
  <sheetData>
    <row r="1" spans="1:13" s="2" customFormat="1" ht="29" customHeight="1">
      <c r="A1" s="39" t="s">
        <v>320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9</v>
      </c>
      <c r="B3" s="52" t="s">
        <v>0</v>
      </c>
      <c r="C3" s="49" t="s">
        <v>349</v>
      </c>
      <c r="D3" s="49" t="s">
        <v>6</v>
      </c>
      <c r="E3" s="33" t="s">
        <v>350</v>
      </c>
      <c r="F3" s="33" t="s">
        <v>5</v>
      </c>
      <c r="G3" s="33" t="s">
        <v>11</v>
      </c>
      <c r="H3" s="33"/>
      <c r="I3" s="33"/>
      <c r="J3" s="33"/>
      <c r="K3" s="33" t="s">
        <v>210</v>
      </c>
      <c r="L3" s="33" t="s">
        <v>3</v>
      </c>
      <c r="M3" s="35" t="s">
        <v>2</v>
      </c>
    </row>
    <row r="4" spans="1:13" s="1" customFormat="1" ht="21" customHeight="1" thickBot="1">
      <c r="A4" s="48"/>
      <c r="B4" s="53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88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9" t="s">
        <v>85</v>
      </c>
      <c r="B6" s="8" t="s">
        <v>296</v>
      </c>
      <c r="C6" s="8" t="s">
        <v>297</v>
      </c>
      <c r="D6" s="8" t="s">
        <v>298</v>
      </c>
      <c r="E6" s="8" t="s">
        <v>351</v>
      </c>
      <c r="F6" s="8" t="s">
        <v>299</v>
      </c>
      <c r="G6" s="21" t="s">
        <v>289</v>
      </c>
      <c r="H6" s="21" t="s">
        <v>293</v>
      </c>
      <c r="I6" s="21" t="s">
        <v>278</v>
      </c>
      <c r="J6" s="9"/>
      <c r="K6" s="9" t="str">
        <f>"37,5"</f>
        <v>37,5</v>
      </c>
      <c r="L6" s="9" t="str">
        <f>"34,4400"</f>
        <v>34,4400</v>
      </c>
      <c r="M6" s="8" t="s">
        <v>179</v>
      </c>
    </row>
    <row r="7" spans="1:13">
      <c r="B7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21"/>
  <sheetViews>
    <sheetView workbookViewId="0">
      <selection activeCell="E21" sqref="E21"/>
    </sheetView>
  </sheetViews>
  <sheetFormatPr baseColWidth="10" defaultColWidth="9.1640625" defaultRowHeight="13"/>
  <cols>
    <col min="1" max="1" width="7.1640625" style="5" bestFit="1" customWidth="1"/>
    <col min="2" max="2" width="22.3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1.332031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39" t="s">
        <v>328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9</v>
      </c>
      <c r="B3" s="52" t="s">
        <v>0</v>
      </c>
      <c r="C3" s="49" t="s">
        <v>349</v>
      </c>
      <c r="D3" s="49" t="s">
        <v>6</v>
      </c>
      <c r="E3" s="33" t="s">
        <v>350</v>
      </c>
      <c r="F3" s="33" t="s">
        <v>5</v>
      </c>
      <c r="G3" s="33" t="s">
        <v>12</v>
      </c>
      <c r="H3" s="33"/>
      <c r="I3" s="33"/>
      <c r="J3" s="33"/>
      <c r="K3" s="33" t="s">
        <v>210</v>
      </c>
      <c r="L3" s="33" t="s">
        <v>3</v>
      </c>
      <c r="M3" s="35" t="s">
        <v>2</v>
      </c>
    </row>
    <row r="4" spans="1:13" s="1" customFormat="1" ht="21" customHeight="1" thickBot="1">
      <c r="A4" s="48"/>
      <c r="B4" s="53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88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9" t="s">
        <v>85</v>
      </c>
      <c r="B6" s="8" t="s">
        <v>89</v>
      </c>
      <c r="C6" s="8" t="s">
        <v>90</v>
      </c>
      <c r="D6" s="8" t="s">
        <v>91</v>
      </c>
      <c r="E6" s="8" t="s">
        <v>351</v>
      </c>
      <c r="F6" s="8" t="s">
        <v>335</v>
      </c>
      <c r="G6" s="21" t="s">
        <v>97</v>
      </c>
      <c r="H6" s="21" t="s">
        <v>98</v>
      </c>
      <c r="I6" s="21" t="s">
        <v>99</v>
      </c>
      <c r="J6" s="9"/>
      <c r="K6" s="9" t="str">
        <f>"67,5"</f>
        <v>67,5</v>
      </c>
      <c r="L6" s="9" t="str">
        <f>"81,3645"</f>
        <v>81,3645</v>
      </c>
      <c r="M6" s="8" t="s">
        <v>100</v>
      </c>
    </row>
    <row r="7" spans="1:13">
      <c r="B7" s="5" t="s">
        <v>8</v>
      </c>
    </row>
    <row r="8" spans="1:13" ht="16">
      <c r="A8" s="50" t="s">
        <v>101</v>
      </c>
      <c r="B8" s="50"/>
      <c r="C8" s="51"/>
      <c r="D8" s="51"/>
      <c r="E8" s="51"/>
      <c r="F8" s="51"/>
      <c r="G8" s="51"/>
      <c r="H8" s="51"/>
      <c r="I8" s="51"/>
      <c r="J8" s="51"/>
    </row>
    <row r="9" spans="1:13">
      <c r="A9" s="11" t="s">
        <v>85</v>
      </c>
      <c r="B9" s="10" t="s">
        <v>135</v>
      </c>
      <c r="C9" s="10" t="s">
        <v>136</v>
      </c>
      <c r="D9" s="10" t="s">
        <v>137</v>
      </c>
      <c r="E9" s="10" t="s">
        <v>351</v>
      </c>
      <c r="F9" s="10" t="s">
        <v>335</v>
      </c>
      <c r="G9" s="22" t="s">
        <v>23</v>
      </c>
      <c r="H9" s="22" t="s">
        <v>141</v>
      </c>
      <c r="I9" s="23" t="s">
        <v>57</v>
      </c>
      <c r="J9" s="11"/>
      <c r="K9" s="11" t="str">
        <f>"220,0"</f>
        <v>220,0</v>
      </c>
      <c r="L9" s="11" t="str">
        <f>"157,8060"</f>
        <v>157,8060</v>
      </c>
      <c r="M9" s="10"/>
    </row>
    <row r="10" spans="1:13">
      <c r="A10" s="13" t="s">
        <v>86</v>
      </c>
      <c r="B10" s="12" t="s">
        <v>267</v>
      </c>
      <c r="C10" s="12" t="s">
        <v>268</v>
      </c>
      <c r="D10" s="12" t="s">
        <v>269</v>
      </c>
      <c r="E10" s="12" t="s">
        <v>351</v>
      </c>
      <c r="F10" s="12" t="s">
        <v>335</v>
      </c>
      <c r="G10" s="24" t="s">
        <v>16</v>
      </c>
      <c r="H10" s="24" t="s">
        <v>17</v>
      </c>
      <c r="I10" s="24" t="s">
        <v>48</v>
      </c>
      <c r="J10" s="13"/>
      <c r="K10" s="13" t="str">
        <f>"185,0"</f>
        <v>185,0</v>
      </c>
      <c r="L10" s="13" t="str">
        <f>"136,0120"</f>
        <v>136,0120</v>
      </c>
      <c r="M10" s="12"/>
    </row>
    <row r="11" spans="1:13">
      <c r="B11" s="5" t="s">
        <v>8</v>
      </c>
    </row>
    <row r="12" spans="1:13" ht="16">
      <c r="A12" s="50" t="s">
        <v>142</v>
      </c>
      <c r="B12" s="50"/>
      <c r="C12" s="51"/>
      <c r="D12" s="51"/>
      <c r="E12" s="51"/>
      <c r="F12" s="51"/>
      <c r="G12" s="51"/>
      <c r="H12" s="51"/>
      <c r="I12" s="51"/>
      <c r="J12" s="51"/>
    </row>
    <row r="13" spans="1:13">
      <c r="A13" s="11" t="s">
        <v>85</v>
      </c>
      <c r="B13" s="10" t="s">
        <v>270</v>
      </c>
      <c r="C13" s="10" t="s">
        <v>271</v>
      </c>
      <c r="D13" s="10" t="s">
        <v>272</v>
      </c>
      <c r="E13" s="10" t="s">
        <v>351</v>
      </c>
      <c r="F13" s="10" t="s">
        <v>336</v>
      </c>
      <c r="G13" s="22" t="s">
        <v>22</v>
      </c>
      <c r="H13" s="22" t="s">
        <v>141</v>
      </c>
      <c r="I13" s="23" t="s">
        <v>200</v>
      </c>
      <c r="J13" s="11"/>
      <c r="K13" s="11" t="str">
        <f>"220,0"</f>
        <v>220,0</v>
      </c>
      <c r="L13" s="11" t="str">
        <f>"151,0300"</f>
        <v>151,0300</v>
      </c>
      <c r="M13" s="10"/>
    </row>
    <row r="14" spans="1:13">
      <c r="A14" s="13" t="s">
        <v>85</v>
      </c>
      <c r="B14" s="12" t="s">
        <v>270</v>
      </c>
      <c r="C14" s="12" t="s">
        <v>304</v>
      </c>
      <c r="D14" s="12" t="s">
        <v>272</v>
      </c>
      <c r="E14" s="12" t="s">
        <v>360</v>
      </c>
      <c r="F14" s="12" t="s">
        <v>336</v>
      </c>
      <c r="G14" s="24" t="s">
        <v>22</v>
      </c>
      <c r="H14" s="24" t="s">
        <v>141</v>
      </c>
      <c r="I14" s="25" t="s">
        <v>200</v>
      </c>
      <c r="J14" s="13"/>
      <c r="K14" s="13" t="str">
        <f>"220,0"</f>
        <v>220,0</v>
      </c>
      <c r="L14" s="13" t="str">
        <f>"182,2932"</f>
        <v>182,2932</v>
      </c>
      <c r="M14" s="12"/>
    </row>
    <row r="15" spans="1:13">
      <c r="B15" s="5" t="s">
        <v>8</v>
      </c>
    </row>
    <row r="16" spans="1:13" ht="16">
      <c r="A16" s="50" t="s">
        <v>24</v>
      </c>
      <c r="B16" s="50"/>
      <c r="C16" s="51"/>
      <c r="D16" s="51"/>
      <c r="E16" s="51"/>
      <c r="F16" s="51"/>
      <c r="G16" s="51"/>
      <c r="H16" s="51"/>
      <c r="I16" s="51"/>
      <c r="J16" s="51"/>
    </row>
    <row r="17" spans="1:13">
      <c r="A17" s="9" t="s">
        <v>85</v>
      </c>
      <c r="B17" s="8" t="s">
        <v>248</v>
      </c>
      <c r="C17" s="8" t="s">
        <v>303</v>
      </c>
      <c r="D17" s="8" t="s">
        <v>249</v>
      </c>
      <c r="E17" s="8" t="s">
        <v>356</v>
      </c>
      <c r="F17" s="8" t="s">
        <v>336</v>
      </c>
      <c r="G17" s="21" t="s">
        <v>37</v>
      </c>
      <c r="H17" s="21" t="s">
        <v>39</v>
      </c>
      <c r="I17" s="20" t="s">
        <v>273</v>
      </c>
      <c r="J17" s="9"/>
      <c r="K17" s="9" t="str">
        <f>"240,0"</f>
        <v>240,0</v>
      </c>
      <c r="L17" s="9" t="str">
        <f>"156,7867"</f>
        <v>156,7867</v>
      </c>
      <c r="M17" s="8"/>
    </row>
    <row r="18" spans="1:13">
      <c r="B18" s="5" t="s">
        <v>8</v>
      </c>
    </row>
    <row r="19" spans="1:13" ht="16">
      <c r="A19" s="50" t="s">
        <v>43</v>
      </c>
      <c r="B19" s="50"/>
      <c r="C19" s="51"/>
      <c r="D19" s="51"/>
      <c r="E19" s="51"/>
      <c r="F19" s="51"/>
      <c r="G19" s="51"/>
      <c r="H19" s="51"/>
      <c r="I19" s="51"/>
      <c r="J19" s="51"/>
    </row>
    <row r="20" spans="1:13">
      <c r="A20" s="9" t="s">
        <v>85</v>
      </c>
      <c r="B20" s="8" t="s">
        <v>158</v>
      </c>
      <c r="C20" s="8" t="s">
        <v>159</v>
      </c>
      <c r="D20" s="8" t="s">
        <v>160</v>
      </c>
      <c r="E20" s="8" t="s">
        <v>351</v>
      </c>
      <c r="F20" s="8" t="s">
        <v>335</v>
      </c>
      <c r="G20" s="21" t="s">
        <v>141</v>
      </c>
      <c r="H20" s="21" t="s">
        <v>55</v>
      </c>
      <c r="I20" s="21" t="s">
        <v>39</v>
      </c>
      <c r="J20" s="9"/>
      <c r="K20" s="9" t="str">
        <f>"240,0"</f>
        <v>240,0</v>
      </c>
      <c r="L20" s="9" t="str">
        <f>"141,7680"</f>
        <v>141,7680</v>
      </c>
      <c r="M20" s="8" t="s">
        <v>100</v>
      </c>
    </row>
    <row r="21" spans="1:13">
      <c r="B21" s="5" t="s">
        <v>8</v>
      </c>
    </row>
  </sheetData>
  <mergeCells count="16">
    <mergeCell ref="A8:J8"/>
    <mergeCell ref="A12:J12"/>
    <mergeCell ref="A16:J16"/>
    <mergeCell ref="A19:J1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IPL ПЛ без экипировки ДК</vt:lpstr>
      <vt:lpstr>IPL ПЛ без экипировки</vt:lpstr>
      <vt:lpstr>IPL Двоеборье без экип ДК</vt:lpstr>
      <vt:lpstr>IPL Присед без экипировки ДК</vt:lpstr>
      <vt:lpstr>IPL Жим без экипировки ДК</vt:lpstr>
      <vt:lpstr>IPL Жим без экипировки</vt:lpstr>
      <vt:lpstr>IPL Жим однослой</vt:lpstr>
      <vt:lpstr>СПР Жим СФО</vt:lpstr>
      <vt:lpstr>IPL Тяга без экипировки ДК</vt:lpstr>
      <vt:lpstr>IPL Тяга без экипировки</vt:lpstr>
      <vt:lpstr>СПР Пауэрспорт ДК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2021-12-11T20:33:58Z</dcterms:modified>
</cp:coreProperties>
</file>