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A9A9255C-3AFC-6E48-B7BA-FD31EBD676B3}" xr6:coauthVersionLast="45" xr6:coauthVersionMax="45" xr10:uidLastSave="{00000000-0000-0000-0000-000000000000}"/>
  <bookViews>
    <workbookView xWindow="480" yWindow="460" windowWidth="26520" windowHeight="15420" tabRatio="883" firstSheet="7" activeTab="11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8" r:id="rId5"/>
    <sheet name="WRPF Двоеборье без экип" sheetId="17" r:id="rId6"/>
    <sheet name="WRPF Жим лежа без экип ДК" sheetId="11" r:id="rId7"/>
    <sheet name="WRPF Жим лежа без экип" sheetId="10" r:id="rId8"/>
    <sheet name="WEPF Жим софт однопетельная" sheetId="9" r:id="rId9"/>
    <sheet name="WRPF Тяга без экипировки ДК" sheetId="16" r:id="rId10"/>
    <sheet name="WRPF Тяга без экипировки" sheetId="15" r:id="rId11"/>
    <sheet name="WRPF Подъем на бицепс" sheetId="31" r:id="rId12"/>
  </sheets>
  <definedNames>
    <definedName name="_FilterDatabase" localSheetId="3" hidden="1">'WRPF ПЛ в бинтах'!$A$1:$S$3</definedName>
  </definedNames>
  <calcPr calcId="145621"/>
</workbook>
</file>

<file path=xl/calcChain.xml><?xml version="1.0" encoding="utf-8"?>
<calcChain xmlns="http://schemas.openxmlformats.org/spreadsheetml/2006/main">
  <c r="L10" i="31" l="1"/>
  <c r="K10" i="31"/>
  <c r="L9" i="31"/>
  <c r="K9" i="31"/>
  <c r="L6" i="31"/>
  <c r="K6" i="31"/>
  <c r="P6" i="18"/>
  <c r="O6" i="18"/>
  <c r="P6" i="17"/>
  <c r="O6" i="17"/>
  <c r="L35" i="16"/>
  <c r="K35" i="16"/>
  <c r="L34" i="16"/>
  <c r="K34" i="16"/>
  <c r="L31" i="16"/>
  <c r="K31" i="16"/>
  <c r="L28" i="16"/>
  <c r="K28" i="16"/>
  <c r="L25" i="16"/>
  <c r="K25" i="16"/>
  <c r="L22" i="16"/>
  <c r="K22" i="16"/>
  <c r="L19" i="16"/>
  <c r="K19" i="16"/>
  <c r="L16" i="16"/>
  <c r="K16" i="16"/>
  <c r="L13" i="16"/>
  <c r="K13" i="16"/>
  <c r="L10" i="16"/>
  <c r="K10" i="16"/>
  <c r="L9" i="16"/>
  <c r="K9" i="16"/>
  <c r="L6" i="16"/>
  <c r="K6" i="16"/>
  <c r="L16" i="15"/>
  <c r="K16" i="15"/>
  <c r="L13" i="15"/>
  <c r="K13" i="15"/>
  <c r="L12" i="15"/>
  <c r="K12" i="15"/>
  <c r="L9" i="15"/>
  <c r="K9" i="15"/>
  <c r="L6" i="15"/>
  <c r="K6" i="15"/>
  <c r="L37" i="11"/>
  <c r="K37" i="11"/>
  <c r="L34" i="11"/>
  <c r="K34" i="11"/>
  <c r="L33" i="11"/>
  <c r="K33" i="11"/>
  <c r="L32" i="11"/>
  <c r="K32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0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6" i="11"/>
  <c r="K6" i="11"/>
  <c r="L36" i="10"/>
  <c r="K36" i="10"/>
  <c r="L33" i="10"/>
  <c r="K33" i="10"/>
  <c r="L32" i="10"/>
  <c r="K32" i="10"/>
  <c r="L31" i="10"/>
  <c r="K31" i="10"/>
  <c r="L30" i="10"/>
  <c r="K30" i="10"/>
  <c r="L29" i="10"/>
  <c r="K29" i="10"/>
  <c r="L26" i="10"/>
  <c r="K26" i="10"/>
  <c r="L25" i="10"/>
  <c r="K25" i="10"/>
  <c r="L22" i="10"/>
  <c r="K22" i="10"/>
  <c r="L21" i="10"/>
  <c r="K21" i="10"/>
  <c r="L18" i="10"/>
  <c r="K18" i="10"/>
  <c r="L15" i="10"/>
  <c r="K15" i="10"/>
  <c r="L12" i="10"/>
  <c r="K12" i="10"/>
  <c r="L9" i="10"/>
  <c r="K9" i="10"/>
  <c r="L6" i="10"/>
  <c r="K6" i="10"/>
  <c r="L7" i="9"/>
  <c r="K7" i="9"/>
  <c r="L6" i="9"/>
  <c r="K6" i="9"/>
  <c r="T31" i="8"/>
  <c r="S31" i="8"/>
  <c r="T30" i="8"/>
  <c r="S30" i="8"/>
  <c r="T29" i="8"/>
  <c r="S29" i="8"/>
  <c r="T28" i="8"/>
  <c r="S28" i="8"/>
  <c r="T25" i="8"/>
  <c r="S25" i="8"/>
  <c r="T22" i="8"/>
  <c r="S22" i="8"/>
  <c r="T21" i="8"/>
  <c r="S21" i="8"/>
  <c r="T18" i="8"/>
  <c r="S18" i="8"/>
  <c r="T15" i="8"/>
  <c r="S15" i="8"/>
  <c r="T12" i="8"/>
  <c r="S12" i="8"/>
  <c r="T9" i="8"/>
  <c r="S9" i="8"/>
  <c r="T6" i="8"/>
  <c r="S6" i="8"/>
  <c r="T23" i="7"/>
  <c r="S23" i="7"/>
  <c r="T22" i="7"/>
  <c r="S22" i="7"/>
  <c r="T19" i="7"/>
  <c r="S19" i="7"/>
  <c r="T18" i="7"/>
  <c r="S18" i="7"/>
  <c r="T15" i="7"/>
  <c r="S15" i="7"/>
  <c r="T12" i="7"/>
  <c r="S12" i="7"/>
  <c r="T9" i="7"/>
  <c r="S9" i="7"/>
  <c r="T6" i="7"/>
  <c r="S6" i="7"/>
  <c r="T18" i="6"/>
  <c r="S18" i="6"/>
  <c r="T15" i="6"/>
  <c r="S15" i="6"/>
  <c r="T12" i="6"/>
  <c r="S12" i="6"/>
  <c r="T9" i="6"/>
  <c r="S9" i="6"/>
  <c r="T6" i="6"/>
  <c r="S6" i="6"/>
  <c r="T17" i="5"/>
  <c r="S17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<sst xmlns="http://schemas.openxmlformats.org/spreadsheetml/2006/main" count="1526" uniqueCount="393">
  <si>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</si>
  <si>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</si>
  <si>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</si>
  <si>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</si>
  <si>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</si>
  <si>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</si>
  <si>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</si>
  <si>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</si>
  <si>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</si>
  <si>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</si>
  <si>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</si>
  <si>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Емеличев Дмитрий</t>
  </si>
  <si>
    <t>Юноши 14-16 (08.11.2005)/16</t>
  </si>
  <si>
    <t>58,30</t>
  </si>
  <si>
    <t>120,0</t>
  </si>
  <si>
    <t>130,0</t>
  </si>
  <si>
    <t>135,0</t>
  </si>
  <si>
    <t>80,0</t>
  </si>
  <si>
    <t>90,0</t>
  </si>
  <si>
    <t>95,0</t>
  </si>
  <si>
    <t>145,0</t>
  </si>
  <si>
    <t>155,0</t>
  </si>
  <si>
    <t>160,0</t>
  </si>
  <si>
    <t>ВЕСОВАЯ КАТЕГОРИЯ   82.5</t>
  </si>
  <si>
    <t>Швецов Егор</t>
  </si>
  <si>
    <t>Открытая (09.09.1991)/30</t>
  </si>
  <si>
    <t>80,80</t>
  </si>
  <si>
    <t xml:space="preserve">Чита/Забайкальский край </t>
  </si>
  <si>
    <t>200,0</t>
  </si>
  <si>
    <t>205,0</t>
  </si>
  <si>
    <t>140,0</t>
  </si>
  <si>
    <t>210,0</t>
  </si>
  <si>
    <t>222,5</t>
  </si>
  <si>
    <t>230,0</t>
  </si>
  <si>
    <t>ВЕСОВАЯ КАТЕГОРИЯ   90</t>
  </si>
  <si>
    <t>Коновалов Максим</t>
  </si>
  <si>
    <t>Открытая (22.10.1993)/28</t>
  </si>
  <si>
    <t>89,90</t>
  </si>
  <si>
    <t>220,0</t>
  </si>
  <si>
    <t>142,5</t>
  </si>
  <si>
    <t>ВЕСОВАЯ КАТЕГОРИЯ   110</t>
  </si>
  <si>
    <t>Яковлев Николай</t>
  </si>
  <si>
    <t>Открытая (05.02.1993)/28</t>
  </si>
  <si>
    <t>106,20</t>
  </si>
  <si>
    <t>250,0</t>
  </si>
  <si>
    <t>260,0</t>
  </si>
  <si>
    <t>170,0</t>
  </si>
  <si>
    <t>175,0</t>
  </si>
  <si>
    <t>270,0</t>
  </si>
  <si>
    <t>280,0</t>
  </si>
  <si>
    <t>295,0</t>
  </si>
  <si>
    <t>Писарев Николай</t>
  </si>
  <si>
    <t>Открытая (15.02.1996)/25</t>
  </si>
  <si>
    <t>106,60</t>
  </si>
  <si>
    <t>240,0</t>
  </si>
  <si>
    <t>252,5</t>
  </si>
  <si>
    <t>165,0</t>
  </si>
  <si>
    <t>172,5</t>
  </si>
  <si>
    <t xml:space="preserve"> </t>
  </si>
  <si>
    <t>Редикульцев Антон</t>
  </si>
  <si>
    <t>Мастера 40-49 (26.05.1975)/46</t>
  </si>
  <si>
    <t>108,90</t>
  </si>
  <si>
    <t>255,0</t>
  </si>
  <si>
    <t>150,0</t>
  </si>
  <si>
    <t>162,5</t>
  </si>
  <si>
    <t>275,0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</si>
  <si>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</si>
  <si>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</si>
  <si>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</si>
  <si>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</si>
  <si>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</si>
  <si>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</si>
  <si>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>110</t>
  </si>
  <si>
    <t>1</t>
  </si>
  <si>
    <t/>
  </si>
  <si>
    <t>2</t>
  </si>
  <si>
    <t>ВЕСОВАЯ КАТЕГОРИЯ   48</t>
  </si>
  <si>
    <t>Ушакова Елена</t>
  </si>
  <si>
    <t>Открытая (01.03.1992)/29</t>
  </si>
  <si>
    <t>47,45</t>
  </si>
  <si>
    <t>85,0</t>
  </si>
  <si>
    <t>35,0</t>
  </si>
  <si>
    <t>40,0</t>
  </si>
  <si>
    <t>97,5</t>
  </si>
  <si>
    <t>102,5</t>
  </si>
  <si>
    <t>ВЕСОВАЯ КАТЕГОРИЯ   52</t>
  </si>
  <si>
    <t>Открытая (28.03.1996)/25</t>
  </si>
  <si>
    <t>48,90</t>
  </si>
  <si>
    <t>82,5</t>
  </si>
  <si>
    <t>87,5</t>
  </si>
  <si>
    <t>45,0</t>
  </si>
  <si>
    <t>70,0</t>
  </si>
  <si>
    <t>100,0</t>
  </si>
  <si>
    <t>ВЕСОВАЯ КАТЕГОРИЯ   56</t>
  </si>
  <si>
    <t>Прокопьева Татьяна</t>
  </si>
  <si>
    <t>Открытая (18.09.1985)/36</t>
  </si>
  <si>
    <t>55,70</t>
  </si>
  <si>
    <t>105,0</t>
  </si>
  <si>
    <t>115,0</t>
  </si>
  <si>
    <t>47,5</t>
  </si>
  <si>
    <t>50,0</t>
  </si>
  <si>
    <t>122,5</t>
  </si>
  <si>
    <t>137,5</t>
  </si>
  <si>
    <t>ВЕСОВАЯ КАТЕГОРИЯ   75</t>
  </si>
  <si>
    <t>Наринян Серж</t>
  </si>
  <si>
    <t>Юноши 17-19 (21.05.2004)/17</t>
  </si>
  <si>
    <t>72,50</t>
  </si>
  <si>
    <t xml:space="preserve">Чернышевск/Забайкальский край </t>
  </si>
  <si>
    <t>180,0</t>
  </si>
  <si>
    <t>107,5</t>
  </si>
  <si>
    <t>190,0</t>
  </si>
  <si>
    <t>Ушаков Григорий</t>
  </si>
  <si>
    <t>Открытая (20.02.1983)/38</t>
  </si>
  <si>
    <t>77,20</t>
  </si>
  <si>
    <t>75</t>
  </si>
  <si>
    <t>ВЕСОВАЯ КАТЕГОРИЯ   67.5</t>
  </si>
  <si>
    <t>Проскурина Наталья</t>
  </si>
  <si>
    <t>Юниорки (16.11.1999)/21</t>
  </si>
  <si>
    <t>62,70</t>
  </si>
  <si>
    <t>60,0</t>
  </si>
  <si>
    <t>67,5</t>
  </si>
  <si>
    <t>37,5</t>
  </si>
  <si>
    <t>Дроботушенко Егор</t>
  </si>
  <si>
    <t>Юноши 14-16 (27.03.2005)/16</t>
  </si>
  <si>
    <t>59,90</t>
  </si>
  <si>
    <t>55,0</t>
  </si>
  <si>
    <t>125,0</t>
  </si>
  <si>
    <t>Трубников Александр</t>
  </si>
  <si>
    <t>Мастера 50-59 (12.08.1969)/52</t>
  </si>
  <si>
    <t>86,30</t>
  </si>
  <si>
    <t>ВЕСОВАЯ КАТЕГОРИЯ   100</t>
  </si>
  <si>
    <t>Семёнов Семён</t>
  </si>
  <si>
    <t>Открытая (14.11.1993)/27</t>
  </si>
  <si>
    <t>99,00</t>
  </si>
  <si>
    <t>202,5</t>
  </si>
  <si>
    <t>217,5</t>
  </si>
  <si>
    <t>Носков Егор</t>
  </si>
  <si>
    <t>Открытая (16.11.1990)/30</t>
  </si>
  <si>
    <t>107,00</t>
  </si>
  <si>
    <t>225,0</t>
  </si>
  <si>
    <t>242,5</t>
  </si>
  <si>
    <t>192,5</t>
  </si>
  <si>
    <t>265,0</t>
  </si>
  <si>
    <t>Фрей Максим</t>
  </si>
  <si>
    <t>Открытая (21.06.1990)/31</t>
  </si>
  <si>
    <t>109,00</t>
  </si>
  <si>
    <t>182,5</t>
  </si>
  <si>
    <t>195,0</t>
  </si>
  <si>
    <t>ВЕСОВАЯ КАТЕГОРИЯ   125</t>
  </si>
  <si>
    <t>Гришин Александр</t>
  </si>
  <si>
    <t>Открытая (23.08.1976)/45</t>
  </si>
  <si>
    <t>122,30</t>
  </si>
  <si>
    <t>262,5</t>
  </si>
  <si>
    <t>Мастера 40-49 (23.08.1976)/45</t>
  </si>
  <si>
    <t>Овчинникова Людмила</t>
  </si>
  <si>
    <t>Открытая (15.10.1988)/33</t>
  </si>
  <si>
    <t>46,00</t>
  </si>
  <si>
    <t>75,0</t>
  </si>
  <si>
    <t>65,0</t>
  </si>
  <si>
    <t>Буракова Мария</t>
  </si>
  <si>
    <t>Открытая (14.11.1988)/32</t>
  </si>
  <si>
    <t>51,90</t>
  </si>
  <si>
    <t>52,5</t>
  </si>
  <si>
    <t>110,0</t>
  </si>
  <si>
    <t>117,5</t>
  </si>
  <si>
    <t>Михайлова Анастасия</t>
  </si>
  <si>
    <t>Открытая (27.07.1992)/29</t>
  </si>
  <si>
    <t>53,80</t>
  </si>
  <si>
    <t>62,5</t>
  </si>
  <si>
    <t>Школданова Арина</t>
  </si>
  <si>
    <t>Открытая (26.06.2000)/21</t>
  </si>
  <si>
    <t>67,20</t>
  </si>
  <si>
    <t>Гурский Андрей</t>
  </si>
  <si>
    <t>Юноши 14-16 (03.04.2006)/15</t>
  </si>
  <si>
    <t>58,50</t>
  </si>
  <si>
    <t>92,5</t>
  </si>
  <si>
    <t>Попов Александр</t>
  </si>
  <si>
    <t>Юноши 14-16 (18.02.2005)/16</t>
  </si>
  <si>
    <t>66,90</t>
  </si>
  <si>
    <t>132,5</t>
  </si>
  <si>
    <t>Шпильман Альберт</t>
  </si>
  <si>
    <t>Юноши 17-19 (10.12.2003)/17</t>
  </si>
  <si>
    <t>63,00</t>
  </si>
  <si>
    <t>Тютюнник Илья</t>
  </si>
  <si>
    <t>Открытая (17.03.1989)/32</t>
  </si>
  <si>
    <t>81,00</t>
  </si>
  <si>
    <t>185,0</t>
  </si>
  <si>
    <t>Болдырев Андрей</t>
  </si>
  <si>
    <t>Юноши 17-19 (29.04.2003)/18</t>
  </si>
  <si>
    <t>88,90</t>
  </si>
  <si>
    <t>Сучков Никита</t>
  </si>
  <si>
    <t>Юниоры (16.10.2000)/21</t>
  </si>
  <si>
    <t>83,20</t>
  </si>
  <si>
    <t>Трухин Виктор</t>
  </si>
  <si>
    <t>Открытая (25.06.1994)/27</t>
  </si>
  <si>
    <t>88,50</t>
  </si>
  <si>
    <t>Бурд Константин</t>
  </si>
  <si>
    <t>Открытая (09.03.1987)/34</t>
  </si>
  <si>
    <t>88,80</t>
  </si>
  <si>
    <t>Лёзин Александр</t>
  </si>
  <si>
    <t>Открытая (03.06.1970)/51</t>
  </si>
  <si>
    <t>101,65</t>
  </si>
  <si>
    <t>Мастера 50-59 (03.06.1970)/51</t>
  </si>
  <si>
    <t xml:space="preserve">Результат </t>
  </si>
  <si>
    <t>Результат</t>
  </si>
  <si>
    <t>Попова Кристина</t>
  </si>
  <si>
    <t>Юниорки (10.10.2000)/21</t>
  </si>
  <si>
    <t>56,00</t>
  </si>
  <si>
    <t>Редикульцева Жанна</t>
  </si>
  <si>
    <t>Мастера 40-49 (21.08.1976)/45</t>
  </si>
  <si>
    <t>69,80</t>
  </si>
  <si>
    <t>57,5</t>
  </si>
  <si>
    <t>Петухов Андрей</t>
  </si>
  <si>
    <t>Юниоры (23.02.2001)/20</t>
  </si>
  <si>
    <t>64,80</t>
  </si>
  <si>
    <t xml:space="preserve">Кокуй/Забайкальский край </t>
  </si>
  <si>
    <t>127,5</t>
  </si>
  <si>
    <t>Андропов Иван</t>
  </si>
  <si>
    <t>Юниоры (17.03.1998)/23</t>
  </si>
  <si>
    <t>75,00</t>
  </si>
  <si>
    <t>Веселков Георгий</t>
  </si>
  <si>
    <t>Открытая (12.10.1994)/27</t>
  </si>
  <si>
    <t>79,40</t>
  </si>
  <si>
    <t>Никитин Дмитрий</t>
  </si>
  <si>
    <t>Открытая (05.06.1993)/28</t>
  </si>
  <si>
    <t>90,00</t>
  </si>
  <si>
    <t>Воробьев Максим</t>
  </si>
  <si>
    <t>Открытая (10.03.1994)/27</t>
  </si>
  <si>
    <t>86,00</t>
  </si>
  <si>
    <t>167,5</t>
  </si>
  <si>
    <t>Ларионов Дмитрий</t>
  </si>
  <si>
    <t>Открытая (07.02.1981)/40</t>
  </si>
  <si>
    <t>97,20</t>
  </si>
  <si>
    <t>Суханов Александр</t>
  </si>
  <si>
    <t>Открытая (28.12.1982)/38</t>
  </si>
  <si>
    <t>99,50</t>
  </si>
  <si>
    <t>Николаев Иван</t>
  </si>
  <si>
    <t>Открытая (24.10.1989)/32</t>
  </si>
  <si>
    <t>105,00</t>
  </si>
  <si>
    <t>Прокофьев Валерий</t>
  </si>
  <si>
    <t>Мастера 40-49 (09.03.1973)/48</t>
  </si>
  <si>
    <t>Цильке Николай</t>
  </si>
  <si>
    <t>Мастера 50-59 (23.05.1965)/56</t>
  </si>
  <si>
    <t>108,00</t>
  </si>
  <si>
    <t>Бутаков Георгий</t>
  </si>
  <si>
    <t>Открытая (09.12.1990)/30</t>
  </si>
  <si>
    <t>116,60</t>
  </si>
  <si>
    <t>124,6770</t>
  </si>
  <si>
    <t>3</t>
  </si>
  <si>
    <t>Дедкова Вероника</t>
  </si>
  <si>
    <t>Открытая (20.01.1993)/28</t>
  </si>
  <si>
    <t>57,20</t>
  </si>
  <si>
    <t>Суриков Вадим</t>
  </si>
  <si>
    <t>Юниоры (03.12.1997)/23</t>
  </si>
  <si>
    <t>74,40</t>
  </si>
  <si>
    <t>Соломко Иосиф</t>
  </si>
  <si>
    <t>Юниоры (07.06.2000)/21</t>
  </si>
  <si>
    <t>71,40</t>
  </si>
  <si>
    <t>Фомин Данила</t>
  </si>
  <si>
    <t>Юниоры (19.11.2000)/20</t>
  </si>
  <si>
    <t>112,5</t>
  </si>
  <si>
    <t>Юрин Дмитрий</t>
  </si>
  <si>
    <t>Открытая (17.10.1996)/25</t>
  </si>
  <si>
    <t>Открытая (03.12.1997)/23</t>
  </si>
  <si>
    <t>Раздобреев Алексей</t>
  </si>
  <si>
    <t>Открытая (19.04.1995)/26</t>
  </si>
  <si>
    <t>74,60</t>
  </si>
  <si>
    <t>Коротков Сергей</t>
  </si>
  <si>
    <t>Открытая (09.12.1991)/29</t>
  </si>
  <si>
    <t>Темных Павел</t>
  </si>
  <si>
    <t>Открытая (15.05.1996)/25</t>
  </si>
  <si>
    <t>70,00</t>
  </si>
  <si>
    <t>Солодухин Богдан</t>
  </si>
  <si>
    <t>Открытая (02.01.1992)/29</t>
  </si>
  <si>
    <t>72,90</t>
  </si>
  <si>
    <t>Князев Владислав</t>
  </si>
  <si>
    <t>Открытая (12.08.1992)/29</t>
  </si>
  <si>
    <t>79,90</t>
  </si>
  <si>
    <t>Пермяков Алексей</t>
  </si>
  <si>
    <t>Юноши 14-16 (23.07.2005)/16</t>
  </si>
  <si>
    <t>89,00</t>
  </si>
  <si>
    <t>Сульженко Никита</t>
  </si>
  <si>
    <t>Юноши 17-19 (27.05.2004)/17</t>
  </si>
  <si>
    <t>85,40</t>
  </si>
  <si>
    <t>Тараканов Юрий</t>
  </si>
  <si>
    <t>Открытая (29.11.1983)/37</t>
  </si>
  <si>
    <t>Устюжанин Александр</t>
  </si>
  <si>
    <t>Открытая (31.01.1987)/34</t>
  </si>
  <si>
    <t>86,40</t>
  </si>
  <si>
    <t>Мыльников Дмитрий</t>
  </si>
  <si>
    <t>Открытая (10.05.1987)/34</t>
  </si>
  <si>
    <t>Насритдинов Тимур</t>
  </si>
  <si>
    <t>Юноши 17-19 (24.04.2004)/17</t>
  </si>
  <si>
    <t>96,70</t>
  </si>
  <si>
    <t>152,5</t>
  </si>
  <si>
    <t>Малофеев Сергей</t>
  </si>
  <si>
    <t>Открытая (23.05.1988)/33</t>
  </si>
  <si>
    <t>93,20</t>
  </si>
  <si>
    <t>Филимонов Андрей</t>
  </si>
  <si>
    <t>Открытая (15.07.1997)/24</t>
  </si>
  <si>
    <t>98,00</t>
  </si>
  <si>
    <t>Кузнецов Дмитрий</t>
  </si>
  <si>
    <t>Открытая (19.06.1987)/34</t>
  </si>
  <si>
    <t>113,30</t>
  </si>
  <si>
    <t>107,4900</t>
  </si>
  <si>
    <t>4</t>
  </si>
  <si>
    <t>5</t>
  </si>
  <si>
    <t>6</t>
  </si>
  <si>
    <t>-</t>
  </si>
  <si>
    <t>Дедков Владимир</t>
  </si>
  <si>
    <t>Открытая (10.07.1992)/29</t>
  </si>
  <si>
    <t>82,50</t>
  </si>
  <si>
    <t>Мик Сергей</t>
  </si>
  <si>
    <t>Открытая (22.01.1987)/34</t>
  </si>
  <si>
    <t>84,90</t>
  </si>
  <si>
    <t>Щукина Валерия</t>
  </si>
  <si>
    <t>Юниорки (13.09.2000)/21</t>
  </si>
  <si>
    <t>Умрук Марина</t>
  </si>
  <si>
    <t>Мастера 40-49 (10.02.1980)/41</t>
  </si>
  <si>
    <t>64,10</t>
  </si>
  <si>
    <t>Пермякова Елена</t>
  </si>
  <si>
    <t>Открытая (14.12.1987)/33</t>
  </si>
  <si>
    <t>70,40</t>
  </si>
  <si>
    <t>147,5</t>
  </si>
  <si>
    <t>Погосян Гнел</t>
  </si>
  <si>
    <t>Открытая (24.09.1984)/37</t>
  </si>
  <si>
    <t>67,50</t>
  </si>
  <si>
    <t>Кузьмин Никита</t>
  </si>
  <si>
    <t>Юниоры (19.06.2000)/21</t>
  </si>
  <si>
    <t>80,20</t>
  </si>
  <si>
    <t>Болотов Баир-Мунко</t>
  </si>
  <si>
    <t>Мастера 40-49 (28.01.1972)/49</t>
  </si>
  <si>
    <t>Русин Андрей</t>
  </si>
  <si>
    <t>Открытая (17.02.1984)/37</t>
  </si>
  <si>
    <t>104,60</t>
  </si>
  <si>
    <t>Андриевский Александр</t>
  </si>
  <si>
    <t>Открытая (18.06.1988)/33</t>
  </si>
  <si>
    <t>103,40</t>
  </si>
  <si>
    <t>Ташлыков Сергей</t>
  </si>
  <si>
    <t>Открытая (01.06.1982)/39</t>
  </si>
  <si>
    <t>80,90</t>
  </si>
  <si>
    <t>Таракановский Михаил</t>
  </si>
  <si>
    <t>60,00</t>
  </si>
  <si>
    <t>42,5</t>
  </si>
  <si>
    <t>Дедковский Сергей</t>
  </si>
  <si>
    <t>Открытая (02.03.1997)/24</t>
  </si>
  <si>
    <t>72,45</t>
  </si>
  <si>
    <t>Открытый мастерский турнир памяти заслуженного тренера Забайкальского края Семенова К.
WRPF любители Пауэрлифтинг без экипировки ДК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</si>
  <si>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Пауэрлифтинг без экипировки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</si>
  <si>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Пауэрлифтинг классический в бинтах ДК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</si>
  <si>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Пауэрлифтинг классический в бинтах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</si>
  <si>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Силовое двоеборье без экипировки ДК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</si>
  <si>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Силовое двоеборье без экипировки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</si>
  <si>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Жим лежа без экипировки ДК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</si>
  <si>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Жим лежа без экипировки
Чита/Забайкальский край, 13-14 ноября 2021 года</t>
  </si>
  <si>
    <t>Открытый мастерский турнир памяти заслуженного тренера Забайкальского края Семенова К.
WEPF Жим лежа в однопетельной софт экипировке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</si>
  <si>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Становая тяга без экипировки ДК
Чита/Забайкальский край, 13-14 ноября 2021 года</t>
  </si>
  <si>
    <t>Открытый мастерский турнир памяти заслуженного тренера Забайкальского края Семенова К.
WRPF любители Становая тяга без экипировки
Чита/Забайкальский край, 13-14 ноября 2021 года</t>
  </si>
  <si>
    <t>Открытый мастерский турнир памяти заслуженного тренера Забайкальского края Семенова К.
WRPF Строгий подъем штанги на бицепс
Чита/Забайкальский край, 13-14 ноября 2021 года</t>
  </si>
  <si>
    <t xml:space="preserve">Ловцов И. </t>
  </si>
  <si>
    <t xml:space="preserve">Ильченко В. </t>
  </si>
  <si>
    <t xml:space="preserve">Непотюк А. </t>
  </si>
  <si>
    <t xml:space="preserve">Фрей М. </t>
  </si>
  <si>
    <t xml:space="preserve">Инзаркин Д. </t>
  </si>
  <si>
    <t xml:space="preserve">Фёдоров А. </t>
  </si>
  <si>
    <t>Кочмарева Анна</t>
  </si>
  <si>
    <t>Самостоятельно</t>
  </si>
  <si>
    <t xml:space="preserve">Дедков В. </t>
  </si>
  <si>
    <t xml:space="preserve">Калга/Забайкальский край </t>
  </si>
  <si>
    <t>Весовая категория</t>
  </si>
  <si>
    <t xml:space="preserve">Краснокаменск/Забайкальский край </t>
  </si>
  <si>
    <t>Приаргунск/Забайкальский край</t>
  </si>
  <si>
    <t xml:space="preserve">Тогонов С. </t>
  </si>
  <si>
    <t xml:space="preserve">Никитин Д. </t>
  </si>
  <si>
    <t xml:space="preserve">Трухин В. </t>
  </si>
  <si>
    <t xml:space="preserve">Суслов Н. </t>
  </si>
  <si>
    <t xml:space="preserve">Кандауров Ю. </t>
  </si>
  <si>
    <t xml:space="preserve">Мик С. </t>
  </si>
  <si>
    <t>Юноши 13-19 (07.11.2004)/17</t>
  </si>
  <si>
    <t xml:space="preserve">Даурия/Забайкальский край </t>
  </si>
  <si>
    <t xml:space="preserve">Носков Е. </t>
  </si>
  <si>
    <t xml:space="preserve">Сороканюк О. </t>
  </si>
  <si>
    <t>№</t>
  </si>
  <si>
    <t>Жим</t>
  </si>
  <si>
    <t xml:space="preserve">
Дата рождения/Возраст</t>
  </si>
  <si>
    <t>Возрастная группа</t>
  </si>
  <si>
    <t>O</t>
  </si>
  <si>
    <t>T1</t>
  </si>
  <si>
    <t>T2</t>
  </si>
  <si>
    <t>J</t>
  </si>
  <si>
    <t>M2</t>
  </si>
  <si>
    <t>M1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</si>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</sst>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44" t="s">
        <v>347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76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73</v>
      </c>
      <c r="B6" s="7" t="s">
        <v>154</v>
      </c>
      <c r="C6" s="7" t="s">
        <v>155</v>
      </c>
      <c r="D6" s="7" t="s">
        <v>156</v>
      </c>
      <c r="E6" s="7" t="s">
        <v>386</v>
      </c>
      <c r="F6" s="7" t="s">
        <v>27</v>
      </c>
      <c r="G6" s="21" t="s">
        <v>157</v>
      </c>
      <c r="H6" s="20" t="s">
        <v>157</v>
      </c>
      <c r="I6" s="8"/>
      <c r="J6" s="8"/>
      <c r="K6" s="20" t="s">
        <v>82</v>
      </c>
      <c r="L6" s="21" t="s">
        <v>90</v>
      </c>
      <c r="M6" s="21" t="s">
        <v>90</v>
      </c>
      <c r="N6" s="8"/>
      <c r="O6" s="20" t="s">
        <v>158</v>
      </c>
      <c r="P6" s="20" t="s">
        <v>91</v>
      </c>
      <c r="Q6" s="20" t="s">
        <v>157</v>
      </c>
      <c r="R6" s="8"/>
      <c r="S6" s="8" t="str">
        <f>"190,0"</f>
        <v>190,0</v>
      </c>
      <c r="T6" s="8" t="str">
        <f>"259,4830"</f>
        <v>259,4830</v>
      </c>
      <c r="U6" s="7" t="s">
        <v>359</v>
      </c>
    </row>
    <row r="7" spans="1:21">
      <c r="B7" s="5" t="s">
        <v>74</v>
      </c>
    </row>
    <row r="8" spans="1:21" ht="16">
      <c r="A8" s="34" t="s">
        <v>85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73</v>
      </c>
      <c r="B9" s="7" t="s">
        <v>159</v>
      </c>
      <c r="C9" s="7" t="s">
        <v>160</v>
      </c>
      <c r="D9" s="7" t="s">
        <v>161</v>
      </c>
      <c r="E9" s="7" t="s">
        <v>386</v>
      </c>
      <c r="F9" s="7" t="s">
        <v>27</v>
      </c>
      <c r="G9" s="20" t="s">
        <v>18</v>
      </c>
      <c r="H9" s="20" t="s">
        <v>19</v>
      </c>
      <c r="I9" s="21" t="s">
        <v>92</v>
      </c>
      <c r="J9" s="8"/>
      <c r="K9" s="20" t="s">
        <v>99</v>
      </c>
      <c r="L9" s="21" t="s">
        <v>162</v>
      </c>
      <c r="M9" s="20" t="s">
        <v>162</v>
      </c>
      <c r="N9" s="8"/>
      <c r="O9" s="20" t="s">
        <v>163</v>
      </c>
      <c r="P9" s="20" t="s">
        <v>164</v>
      </c>
      <c r="Q9" s="21" t="s">
        <v>101</v>
      </c>
      <c r="R9" s="8"/>
      <c r="S9" s="8" t="str">
        <f>"265,0"</f>
        <v>265,0</v>
      </c>
      <c r="T9" s="8" t="str">
        <f>"330,8525"</f>
        <v>330,8525</v>
      </c>
      <c r="U9" s="7"/>
    </row>
    <row r="10" spans="1:21">
      <c r="B10" s="5" t="s">
        <v>74</v>
      </c>
    </row>
    <row r="11" spans="1:21" ht="16">
      <c r="A11" s="34" t="s">
        <v>93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8" t="s">
        <v>73</v>
      </c>
      <c r="B12" s="7" t="s">
        <v>165</v>
      </c>
      <c r="C12" s="7" t="s">
        <v>166</v>
      </c>
      <c r="D12" s="7" t="s">
        <v>167</v>
      </c>
      <c r="E12" s="7" t="s">
        <v>386</v>
      </c>
      <c r="F12" s="7" t="s">
        <v>215</v>
      </c>
      <c r="G12" s="20" t="s">
        <v>18</v>
      </c>
      <c r="H12" s="20" t="s">
        <v>92</v>
      </c>
      <c r="I12" s="21" t="s">
        <v>97</v>
      </c>
      <c r="J12" s="8"/>
      <c r="K12" s="20" t="s">
        <v>162</v>
      </c>
      <c r="L12" s="20" t="s">
        <v>125</v>
      </c>
      <c r="M12" s="20" t="s">
        <v>168</v>
      </c>
      <c r="N12" s="8"/>
      <c r="O12" s="20" t="s">
        <v>98</v>
      </c>
      <c r="P12" s="20" t="s">
        <v>126</v>
      </c>
      <c r="Q12" s="20" t="s">
        <v>15</v>
      </c>
      <c r="R12" s="8"/>
      <c r="S12" s="8" t="str">
        <f>"292,5"</f>
        <v>292,5</v>
      </c>
      <c r="T12" s="8" t="str">
        <f>"355,1243"</f>
        <v>355,1243</v>
      </c>
      <c r="U12" s="7" t="s">
        <v>360</v>
      </c>
    </row>
    <row r="13" spans="1:21">
      <c r="B13" s="5" t="s">
        <v>74</v>
      </c>
    </row>
    <row r="14" spans="1:21" ht="16">
      <c r="A14" s="34" t="s">
        <v>115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8" t="s">
        <v>73</v>
      </c>
      <c r="B15" s="7" t="s">
        <v>169</v>
      </c>
      <c r="C15" s="7" t="s">
        <v>170</v>
      </c>
      <c r="D15" s="7" t="s">
        <v>171</v>
      </c>
      <c r="E15" s="7" t="s">
        <v>386</v>
      </c>
      <c r="F15" s="7" t="s">
        <v>27</v>
      </c>
      <c r="G15" s="20" t="s">
        <v>14</v>
      </c>
      <c r="H15" s="21" t="s">
        <v>126</v>
      </c>
      <c r="I15" s="21" t="s">
        <v>126</v>
      </c>
      <c r="J15" s="8"/>
      <c r="K15" s="20" t="s">
        <v>168</v>
      </c>
      <c r="L15" s="20" t="s">
        <v>158</v>
      </c>
      <c r="M15" s="21" t="s">
        <v>91</v>
      </c>
      <c r="N15" s="8"/>
      <c r="O15" s="20" t="s">
        <v>126</v>
      </c>
      <c r="P15" s="20" t="s">
        <v>30</v>
      </c>
      <c r="Q15" s="20" t="s">
        <v>20</v>
      </c>
      <c r="R15" s="8"/>
      <c r="S15" s="8" t="str">
        <f>"330,0"</f>
        <v>330,0</v>
      </c>
      <c r="T15" s="8" t="str">
        <f>"255,3540"</f>
        <v>255,3540</v>
      </c>
      <c r="U15" s="7"/>
    </row>
    <row r="16" spans="1:21">
      <c r="B16" s="5" t="s">
        <v>74</v>
      </c>
    </row>
    <row r="17" spans="1:21" ht="16">
      <c r="A17" s="34" t="s">
        <v>10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8" t="s">
        <v>73</v>
      </c>
      <c r="B18" s="7" t="s">
        <v>172</v>
      </c>
      <c r="C18" s="7" t="s">
        <v>173</v>
      </c>
      <c r="D18" s="7" t="s">
        <v>174</v>
      </c>
      <c r="E18" s="7" t="s">
        <v>387</v>
      </c>
      <c r="F18" s="7" t="s">
        <v>215</v>
      </c>
      <c r="G18" s="20" t="s">
        <v>163</v>
      </c>
      <c r="H18" s="20" t="s">
        <v>14</v>
      </c>
      <c r="I18" s="20" t="s">
        <v>101</v>
      </c>
      <c r="J18" s="8"/>
      <c r="K18" s="20" t="s">
        <v>17</v>
      </c>
      <c r="L18" s="20" t="s">
        <v>175</v>
      </c>
      <c r="M18" s="21" t="s">
        <v>19</v>
      </c>
      <c r="N18" s="8"/>
      <c r="O18" s="20" t="s">
        <v>22</v>
      </c>
      <c r="P18" s="21" t="s">
        <v>46</v>
      </c>
      <c r="Q18" s="21" t="s">
        <v>46</v>
      </c>
      <c r="R18" s="8"/>
      <c r="S18" s="8" t="str">
        <f>"375,0"</f>
        <v>375,0</v>
      </c>
      <c r="T18" s="8" t="str">
        <f>"327,4125"</f>
        <v>327,4125</v>
      </c>
      <c r="U18" s="7" t="s">
        <v>360</v>
      </c>
    </row>
    <row r="19" spans="1:21">
      <c r="B19" s="5" t="s">
        <v>74</v>
      </c>
    </row>
    <row r="20" spans="1:21" ht="16">
      <c r="A20" s="34" t="s">
        <v>115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1">
      <c r="A21" s="10" t="s">
        <v>73</v>
      </c>
      <c r="B21" s="9" t="s">
        <v>176</v>
      </c>
      <c r="C21" s="9" t="s">
        <v>177</v>
      </c>
      <c r="D21" s="9" t="s">
        <v>178</v>
      </c>
      <c r="E21" s="9" t="s">
        <v>387</v>
      </c>
      <c r="F21" s="9" t="s">
        <v>27</v>
      </c>
      <c r="G21" s="22" t="s">
        <v>163</v>
      </c>
      <c r="H21" s="22" t="s">
        <v>14</v>
      </c>
      <c r="I21" s="23" t="s">
        <v>126</v>
      </c>
      <c r="J21" s="10"/>
      <c r="K21" s="22" t="s">
        <v>91</v>
      </c>
      <c r="L21" s="22" t="s">
        <v>157</v>
      </c>
      <c r="M21" s="23" t="s">
        <v>17</v>
      </c>
      <c r="N21" s="10"/>
      <c r="O21" s="22" t="s">
        <v>179</v>
      </c>
      <c r="P21" s="22" t="s">
        <v>39</v>
      </c>
      <c r="Q21" s="22" t="s">
        <v>21</v>
      </c>
      <c r="R21" s="10"/>
      <c r="S21" s="10" t="str">
        <f>"350,0"</f>
        <v>350,0</v>
      </c>
      <c r="T21" s="10" t="str">
        <f>"271,8100"</f>
        <v>271,8100</v>
      </c>
      <c r="U21" s="9"/>
    </row>
    <row r="22" spans="1:21">
      <c r="A22" s="14" t="s">
        <v>73</v>
      </c>
      <c r="B22" s="13" t="s">
        <v>180</v>
      </c>
      <c r="C22" s="13" t="s">
        <v>181</v>
      </c>
      <c r="D22" s="13" t="s">
        <v>182</v>
      </c>
      <c r="E22" s="13" t="s">
        <v>388</v>
      </c>
      <c r="F22" s="13" t="s">
        <v>27</v>
      </c>
      <c r="G22" s="25" t="s">
        <v>19</v>
      </c>
      <c r="H22" s="25" t="s">
        <v>92</v>
      </c>
      <c r="I22" s="25" t="s">
        <v>163</v>
      </c>
      <c r="J22" s="14"/>
      <c r="K22" s="25" t="s">
        <v>125</v>
      </c>
      <c r="L22" s="25" t="s">
        <v>158</v>
      </c>
      <c r="M22" s="25" t="s">
        <v>91</v>
      </c>
      <c r="N22" s="14"/>
      <c r="O22" s="25" t="s">
        <v>83</v>
      </c>
      <c r="P22" s="25" t="s">
        <v>163</v>
      </c>
      <c r="Q22" s="25" t="s">
        <v>126</v>
      </c>
      <c r="R22" s="14"/>
      <c r="S22" s="14" t="str">
        <f>"305,0"</f>
        <v>305,0</v>
      </c>
      <c r="T22" s="14" t="str">
        <f>"249,0630"</f>
        <v>249,0630</v>
      </c>
      <c r="U22" s="13"/>
    </row>
    <row r="23" spans="1:21">
      <c r="B23" s="5" t="s">
        <v>74</v>
      </c>
    </row>
    <row r="24" spans="1:21" ht="16">
      <c r="A24" s="34" t="s">
        <v>23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1">
      <c r="A25" s="8" t="s">
        <v>73</v>
      </c>
      <c r="B25" s="7" t="s">
        <v>183</v>
      </c>
      <c r="C25" s="7" t="s">
        <v>184</v>
      </c>
      <c r="D25" s="7" t="s">
        <v>185</v>
      </c>
      <c r="E25" s="7" t="s">
        <v>386</v>
      </c>
      <c r="F25" s="7" t="s">
        <v>27</v>
      </c>
      <c r="G25" s="20" t="s">
        <v>186</v>
      </c>
      <c r="H25" s="20" t="s">
        <v>110</v>
      </c>
      <c r="I25" s="20" t="s">
        <v>28</v>
      </c>
      <c r="J25" s="8"/>
      <c r="K25" s="20" t="s">
        <v>98</v>
      </c>
      <c r="L25" s="20" t="s">
        <v>14</v>
      </c>
      <c r="M25" s="20" t="s">
        <v>126</v>
      </c>
      <c r="N25" s="8"/>
      <c r="O25" s="20" t="s">
        <v>186</v>
      </c>
      <c r="P25" s="21" t="s">
        <v>147</v>
      </c>
      <c r="Q25" s="21" t="s">
        <v>28</v>
      </c>
      <c r="R25" s="8"/>
      <c r="S25" s="8" t="str">
        <f>"510,0"</f>
        <v>510,0</v>
      </c>
      <c r="T25" s="8" t="str">
        <f>"345,4740"</f>
        <v>345,4740</v>
      </c>
      <c r="U25" s="7"/>
    </row>
    <row r="26" spans="1:21">
      <c r="B26" s="5" t="s">
        <v>74</v>
      </c>
    </row>
    <row r="27" spans="1:21" ht="16">
      <c r="A27" s="34" t="s">
        <v>34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21">
      <c r="A28" s="10" t="s">
        <v>73</v>
      </c>
      <c r="B28" s="9" t="s">
        <v>187</v>
      </c>
      <c r="C28" s="9" t="s">
        <v>188</v>
      </c>
      <c r="D28" s="9" t="s">
        <v>189</v>
      </c>
      <c r="E28" s="9" t="s">
        <v>388</v>
      </c>
      <c r="F28" s="9" t="s">
        <v>27</v>
      </c>
      <c r="G28" s="22" t="s">
        <v>108</v>
      </c>
      <c r="H28" s="22" t="s">
        <v>186</v>
      </c>
      <c r="I28" s="22" t="s">
        <v>110</v>
      </c>
      <c r="J28" s="10"/>
      <c r="K28" s="22" t="s">
        <v>126</v>
      </c>
      <c r="L28" s="23" t="s">
        <v>15</v>
      </c>
      <c r="M28" s="23" t="s">
        <v>15</v>
      </c>
      <c r="N28" s="10"/>
      <c r="O28" s="22" t="s">
        <v>46</v>
      </c>
      <c r="P28" s="22" t="s">
        <v>47</v>
      </c>
      <c r="Q28" s="22" t="s">
        <v>108</v>
      </c>
      <c r="R28" s="10"/>
      <c r="S28" s="10" t="str">
        <f>"495,0"</f>
        <v>495,0</v>
      </c>
      <c r="T28" s="10" t="str">
        <f>"317,9880"</f>
        <v>317,9880</v>
      </c>
      <c r="U28" s="9" t="s">
        <v>359</v>
      </c>
    </row>
    <row r="29" spans="1:21">
      <c r="A29" s="12" t="s">
        <v>73</v>
      </c>
      <c r="B29" s="11" t="s">
        <v>190</v>
      </c>
      <c r="C29" s="11" t="s">
        <v>191</v>
      </c>
      <c r="D29" s="11" t="s">
        <v>192</v>
      </c>
      <c r="E29" s="11" t="s">
        <v>389</v>
      </c>
      <c r="F29" s="11" t="s">
        <v>27</v>
      </c>
      <c r="G29" s="24" t="s">
        <v>22</v>
      </c>
      <c r="H29" s="26" t="s">
        <v>46</v>
      </c>
      <c r="I29" s="26" t="s">
        <v>46</v>
      </c>
      <c r="J29" s="12"/>
      <c r="K29" s="24" t="s">
        <v>98</v>
      </c>
      <c r="L29" s="26" t="s">
        <v>14</v>
      </c>
      <c r="M29" s="26" t="s">
        <v>14</v>
      </c>
      <c r="N29" s="12"/>
      <c r="O29" s="24" t="s">
        <v>110</v>
      </c>
      <c r="P29" s="24" t="s">
        <v>28</v>
      </c>
      <c r="Q29" s="24" t="s">
        <v>31</v>
      </c>
      <c r="R29" s="12"/>
      <c r="S29" s="12" t="str">
        <f>"485,0"</f>
        <v>485,0</v>
      </c>
      <c r="T29" s="12" t="str">
        <f>"323,2525"</f>
        <v>323,2525</v>
      </c>
      <c r="U29" s="11"/>
    </row>
    <row r="30" spans="1:21">
      <c r="A30" s="12" t="s">
        <v>73</v>
      </c>
      <c r="B30" s="11" t="s">
        <v>193</v>
      </c>
      <c r="C30" s="11" t="s">
        <v>194</v>
      </c>
      <c r="D30" s="11" t="s">
        <v>195</v>
      </c>
      <c r="E30" s="11" t="s">
        <v>386</v>
      </c>
      <c r="F30" s="11" t="s">
        <v>27</v>
      </c>
      <c r="G30" s="24" t="s">
        <v>21</v>
      </c>
      <c r="H30" s="24" t="s">
        <v>56</v>
      </c>
      <c r="I30" s="24" t="s">
        <v>57</v>
      </c>
      <c r="J30" s="12"/>
      <c r="K30" s="24" t="s">
        <v>179</v>
      </c>
      <c r="L30" s="24" t="s">
        <v>102</v>
      </c>
      <c r="M30" s="24" t="s">
        <v>39</v>
      </c>
      <c r="N30" s="12"/>
      <c r="O30" s="24" t="s">
        <v>186</v>
      </c>
      <c r="P30" s="24" t="s">
        <v>28</v>
      </c>
      <c r="Q30" s="24" t="s">
        <v>29</v>
      </c>
      <c r="R30" s="12"/>
      <c r="S30" s="12" t="str">
        <f>"520,0"</f>
        <v>520,0</v>
      </c>
      <c r="T30" s="12" t="str">
        <f>"334,8800"</f>
        <v>334,8800</v>
      </c>
      <c r="U30" s="11"/>
    </row>
    <row r="31" spans="1:21">
      <c r="A31" s="14" t="s">
        <v>75</v>
      </c>
      <c r="B31" s="13" t="s">
        <v>196</v>
      </c>
      <c r="C31" s="13" t="s">
        <v>197</v>
      </c>
      <c r="D31" s="13" t="s">
        <v>198</v>
      </c>
      <c r="E31" s="13" t="s">
        <v>386</v>
      </c>
      <c r="F31" s="13" t="s">
        <v>27</v>
      </c>
      <c r="G31" s="25" t="s">
        <v>14</v>
      </c>
      <c r="H31" s="25" t="s">
        <v>15</v>
      </c>
      <c r="I31" s="25" t="s">
        <v>16</v>
      </c>
      <c r="J31" s="14"/>
      <c r="K31" s="25" t="s">
        <v>18</v>
      </c>
      <c r="L31" s="25" t="s">
        <v>19</v>
      </c>
      <c r="M31" s="25" t="s">
        <v>92</v>
      </c>
      <c r="N31" s="14"/>
      <c r="O31" s="25" t="s">
        <v>63</v>
      </c>
      <c r="P31" s="25" t="s">
        <v>22</v>
      </c>
      <c r="Q31" s="25" t="s">
        <v>46</v>
      </c>
      <c r="R31" s="14"/>
      <c r="S31" s="14" t="str">
        <f>"405,0"</f>
        <v>405,0</v>
      </c>
      <c r="T31" s="14" t="str">
        <f>"260,3340"</f>
        <v>260,3340</v>
      </c>
      <c r="U31" s="13" t="s">
        <v>361</v>
      </c>
    </row>
    <row r="32" spans="1:21">
      <c r="B32" s="5" t="s">
        <v>74</v>
      </c>
    </row>
    <row r="33" spans="2:6">
      <c r="B33" s="5" t="s">
        <v>74</v>
      </c>
      <c r="E33" s="6"/>
      <c r="F33" s="6"/>
    </row>
    <row r="34" spans="2:6">
      <c r="B34" s="5" t="s">
        <v>74</v>
      </c>
      <c r="E34" s="6"/>
      <c r="F34" s="6"/>
    </row>
    <row r="35" spans="2:6">
      <c r="B35" s="5" t="s">
        <v>74</v>
      </c>
    </row>
    <row r="36" spans="2:6">
      <c r="B36" s="5" t="s">
        <v>74</v>
      </c>
    </row>
    <row r="37" spans="2:6" ht="16">
      <c r="B37" s="5" t="s">
        <v>74</v>
      </c>
      <c r="C37" s="16"/>
      <c r="D37" s="16"/>
    </row>
    <row r="38" spans="2:6" ht="14">
      <c r="B38" s="5" t="s">
        <v>74</v>
      </c>
      <c r="C38" s="17"/>
      <c r="D38" s="18"/>
    </row>
    <row r="39" spans="2:6" ht="14">
      <c r="B39" s="5" t="s">
        <v>74</v>
      </c>
      <c r="C39" s="1"/>
      <c r="D39" s="1"/>
      <c r="E39" s="1"/>
      <c r="F39" s="1"/>
    </row>
    <row r="40" spans="2:6">
      <c r="B40" s="5" t="s">
        <v>74</v>
      </c>
      <c r="E40" s="6"/>
      <c r="F40" s="6"/>
    </row>
    <row r="41" spans="2:6">
      <c r="B41" s="5" t="s">
        <v>74</v>
      </c>
      <c r="E41" s="6"/>
      <c r="F41" s="6"/>
    </row>
    <row r="42" spans="2:6">
      <c r="B42" s="5" t="s">
        <v>74</v>
      </c>
      <c r="E42" s="6"/>
      <c r="F42" s="6"/>
    </row>
    <row r="43" spans="2:6">
      <c r="B43" s="5" t="s">
        <v>74</v>
      </c>
    </row>
    <row r="44" spans="2:6" ht="14">
      <c r="B44" s="5" t="s">
        <v>74</v>
      </c>
      <c r="C44" s="17"/>
      <c r="D44" s="18"/>
    </row>
    <row r="45" spans="2:6" ht="14">
      <c r="B45" s="5" t="s">
        <v>74</v>
      </c>
      <c r="C45" s="1"/>
      <c r="D45" s="1"/>
      <c r="E45" s="1"/>
      <c r="F45" s="1"/>
    </row>
    <row r="46" spans="2:6">
      <c r="B46" s="5" t="s">
        <v>74</v>
      </c>
      <c r="E46" s="6"/>
      <c r="F46" s="6"/>
    </row>
    <row r="47" spans="2:6">
      <c r="B47" s="5" t="s">
        <v>74</v>
      </c>
    </row>
    <row r="48" spans="2:6" ht="14">
      <c r="B48" s="5" t="s">
        <v>74</v>
      </c>
      <c r="C48" s="17"/>
      <c r="D48" s="18"/>
    </row>
    <row r="49" spans="2:6" ht="14">
      <c r="B49" s="5" t="s">
        <v>74</v>
      </c>
      <c r="C49" s="1"/>
      <c r="D49" s="1"/>
      <c r="E49" s="1"/>
      <c r="F49" s="1"/>
    </row>
    <row r="50" spans="2:6">
      <c r="B50" s="5" t="s">
        <v>74</v>
      </c>
      <c r="E50" s="6"/>
      <c r="F50" s="6"/>
    </row>
    <row r="51" spans="2:6">
      <c r="B51" s="5" t="s">
        <v>74</v>
      </c>
      <c r="E51" s="6"/>
      <c r="F51" s="6"/>
    </row>
    <row r="52" spans="2:6">
      <c r="B52" s="5" t="s">
        <v>74</v>
      </c>
      <c r="E52" s="6"/>
      <c r="F52" s="6"/>
    </row>
    <row r="53" spans="2:6">
      <c r="B53" s="5" t="s">
        <v>74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7:R27"/>
    <mergeCell ref="B3:B4"/>
    <mergeCell ref="A8:R8"/>
    <mergeCell ref="A11:R11"/>
    <mergeCell ref="A14:R14"/>
    <mergeCell ref="A17:R17"/>
    <mergeCell ref="A20:R20"/>
    <mergeCell ref="A24:R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8"/>
  <sheetViews>
    <sheetView topLeftCell="A10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44" t="s">
        <v>356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9</v>
      </c>
      <c r="H3" s="38"/>
      <c r="I3" s="38"/>
      <c r="J3" s="38"/>
      <c r="K3" s="38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73</v>
      </c>
      <c r="B6" s="7" t="s">
        <v>165</v>
      </c>
      <c r="C6" s="7" t="s">
        <v>166</v>
      </c>
      <c r="D6" s="7" t="s">
        <v>167</v>
      </c>
      <c r="E6" s="7" t="s">
        <v>386</v>
      </c>
      <c r="F6" s="7" t="s">
        <v>215</v>
      </c>
      <c r="G6" s="20" t="s">
        <v>14</v>
      </c>
      <c r="H6" s="20" t="s">
        <v>15</v>
      </c>
      <c r="I6" s="20" t="s">
        <v>16</v>
      </c>
      <c r="J6" s="8"/>
      <c r="K6" s="8" t="str">
        <f>"135,0"</f>
        <v>135,0</v>
      </c>
      <c r="L6" s="8" t="str">
        <f>"163,9035"</f>
        <v>163,9035</v>
      </c>
      <c r="M6" s="7" t="s">
        <v>360</v>
      </c>
    </row>
    <row r="7" spans="1:13">
      <c r="B7" s="5" t="s">
        <v>74</v>
      </c>
    </row>
    <row r="8" spans="1:13" ht="16">
      <c r="A8" s="34" t="s">
        <v>115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73</v>
      </c>
      <c r="B9" s="9" t="s">
        <v>315</v>
      </c>
      <c r="C9" s="9" t="s">
        <v>316</v>
      </c>
      <c r="D9" s="9" t="s">
        <v>178</v>
      </c>
      <c r="E9" s="9" t="s">
        <v>389</v>
      </c>
      <c r="F9" s="9" t="s">
        <v>27</v>
      </c>
      <c r="G9" s="23" t="s">
        <v>97</v>
      </c>
      <c r="H9" s="22" t="s">
        <v>260</v>
      </c>
      <c r="I9" s="22" t="s">
        <v>101</v>
      </c>
      <c r="J9" s="10"/>
      <c r="K9" s="10" t="str">
        <f>"122,5"</f>
        <v>122,5</v>
      </c>
      <c r="L9" s="10" t="str">
        <f>"125,8320"</f>
        <v>125,8320</v>
      </c>
      <c r="M9" s="9" t="s">
        <v>380</v>
      </c>
    </row>
    <row r="10" spans="1:13">
      <c r="A10" s="14" t="s">
        <v>73</v>
      </c>
      <c r="B10" s="13" t="s">
        <v>317</v>
      </c>
      <c r="C10" s="13" t="s">
        <v>318</v>
      </c>
      <c r="D10" s="13" t="s">
        <v>319</v>
      </c>
      <c r="E10" s="13" t="s">
        <v>391</v>
      </c>
      <c r="F10" s="13" t="s">
        <v>27</v>
      </c>
      <c r="G10" s="25" t="s">
        <v>80</v>
      </c>
      <c r="H10" s="25" t="s">
        <v>18</v>
      </c>
      <c r="I10" s="25" t="s">
        <v>175</v>
      </c>
      <c r="J10" s="14"/>
      <c r="K10" s="14" t="str">
        <f>"92,5"</f>
        <v>92,5</v>
      </c>
      <c r="L10" s="14" t="str">
        <f>"98,5495"</f>
        <v>98,5495</v>
      </c>
      <c r="M10" s="13" t="s">
        <v>373</v>
      </c>
    </row>
    <row r="11" spans="1:13">
      <c r="B11" s="5" t="s">
        <v>74</v>
      </c>
    </row>
    <row r="12" spans="1:13" ht="16">
      <c r="A12" s="34" t="s">
        <v>103</v>
      </c>
      <c r="B12" s="34"/>
      <c r="C12" s="35"/>
      <c r="D12" s="35"/>
      <c r="E12" s="35"/>
      <c r="F12" s="35"/>
      <c r="G12" s="35"/>
      <c r="H12" s="35"/>
      <c r="I12" s="35"/>
      <c r="J12" s="35"/>
    </row>
    <row r="13" spans="1:13">
      <c r="A13" s="8" t="s">
        <v>73</v>
      </c>
      <c r="B13" s="7" t="s">
        <v>320</v>
      </c>
      <c r="C13" s="7" t="s">
        <v>321</v>
      </c>
      <c r="D13" s="7" t="s">
        <v>322</v>
      </c>
      <c r="E13" s="7" t="s">
        <v>386</v>
      </c>
      <c r="F13" s="7" t="s">
        <v>27</v>
      </c>
      <c r="G13" s="20" t="s">
        <v>30</v>
      </c>
      <c r="H13" s="20" t="s">
        <v>323</v>
      </c>
      <c r="I13" s="20" t="s">
        <v>21</v>
      </c>
      <c r="J13" s="8"/>
      <c r="K13" s="8" t="str">
        <f>"155,0"</f>
        <v>155,0</v>
      </c>
      <c r="L13" s="8" t="str">
        <f>"153,6050"</f>
        <v>153,6050</v>
      </c>
      <c r="M13" s="7" t="s">
        <v>381</v>
      </c>
    </row>
    <row r="14" spans="1:13">
      <c r="B14" s="5" t="s">
        <v>74</v>
      </c>
    </row>
    <row r="15" spans="1:13" ht="16">
      <c r="A15" s="34" t="s">
        <v>10</v>
      </c>
      <c r="B15" s="34"/>
      <c r="C15" s="35"/>
      <c r="D15" s="35"/>
      <c r="E15" s="35"/>
      <c r="F15" s="35"/>
      <c r="G15" s="35"/>
      <c r="H15" s="35"/>
      <c r="I15" s="35"/>
      <c r="J15" s="35"/>
    </row>
    <row r="16" spans="1:13">
      <c r="A16" s="8" t="s">
        <v>73</v>
      </c>
      <c r="B16" s="7" t="s">
        <v>172</v>
      </c>
      <c r="C16" s="7" t="s">
        <v>173</v>
      </c>
      <c r="D16" s="7" t="s">
        <v>174</v>
      </c>
      <c r="E16" s="7" t="s">
        <v>387</v>
      </c>
      <c r="F16" s="7" t="s">
        <v>215</v>
      </c>
      <c r="G16" s="20" t="s">
        <v>21</v>
      </c>
      <c r="H16" s="20" t="s">
        <v>56</v>
      </c>
      <c r="I16" s="21" t="s">
        <v>46</v>
      </c>
      <c r="J16" s="8"/>
      <c r="K16" s="8" t="str">
        <f>"165,0"</f>
        <v>165,0</v>
      </c>
      <c r="L16" s="8" t="str">
        <f>"144,0615"</f>
        <v>144,0615</v>
      </c>
      <c r="M16" s="7" t="s">
        <v>360</v>
      </c>
    </row>
    <row r="17" spans="1:13">
      <c r="B17" s="5" t="s">
        <v>74</v>
      </c>
    </row>
    <row r="18" spans="1:13" ht="16">
      <c r="A18" s="34" t="s">
        <v>115</v>
      </c>
      <c r="B18" s="34"/>
      <c r="C18" s="35"/>
      <c r="D18" s="35"/>
      <c r="E18" s="35"/>
      <c r="F18" s="35"/>
      <c r="G18" s="35"/>
      <c r="H18" s="35"/>
      <c r="I18" s="35"/>
      <c r="J18" s="35"/>
    </row>
    <row r="19" spans="1:13">
      <c r="A19" s="8" t="s">
        <v>73</v>
      </c>
      <c r="B19" s="7" t="s">
        <v>324</v>
      </c>
      <c r="C19" s="7" t="s">
        <v>325</v>
      </c>
      <c r="D19" s="7" t="s">
        <v>326</v>
      </c>
      <c r="E19" s="7" t="s">
        <v>386</v>
      </c>
      <c r="F19" s="7" t="s">
        <v>27</v>
      </c>
      <c r="G19" s="20" t="s">
        <v>110</v>
      </c>
      <c r="H19" s="20" t="s">
        <v>28</v>
      </c>
      <c r="I19" s="20" t="s">
        <v>29</v>
      </c>
      <c r="J19" s="8"/>
      <c r="K19" s="8" t="str">
        <f>"205,0"</f>
        <v>205,0</v>
      </c>
      <c r="L19" s="8" t="str">
        <f>"158,0550"</f>
        <v>158,0550</v>
      </c>
      <c r="M19" s="7"/>
    </row>
    <row r="20" spans="1:13">
      <c r="B20" s="5" t="s">
        <v>74</v>
      </c>
    </row>
    <row r="21" spans="1:13" ht="16">
      <c r="A21" s="34" t="s">
        <v>103</v>
      </c>
      <c r="B21" s="34"/>
      <c r="C21" s="35"/>
      <c r="D21" s="35"/>
      <c r="E21" s="35"/>
      <c r="F21" s="35"/>
      <c r="G21" s="35"/>
      <c r="H21" s="35"/>
      <c r="I21" s="35"/>
      <c r="J21" s="35"/>
    </row>
    <row r="22" spans="1:13">
      <c r="A22" s="8" t="s">
        <v>73</v>
      </c>
      <c r="B22" s="7" t="s">
        <v>272</v>
      </c>
      <c r="C22" s="7" t="s">
        <v>273</v>
      </c>
      <c r="D22" s="7" t="s">
        <v>274</v>
      </c>
      <c r="E22" s="7" t="s">
        <v>386</v>
      </c>
      <c r="F22" s="7" t="s">
        <v>27</v>
      </c>
      <c r="G22" s="20" t="s">
        <v>15</v>
      </c>
      <c r="H22" s="20" t="s">
        <v>30</v>
      </c>
      <c r="I22" s="20" t="s">
        <v>63</v>
      </c>
      <c r="J22" s="8"/>
      <c r="K22" s="8" t="str">
        <f>"150,0"</f>
        <v>150,0</v>
      </c>
      <c r="L22" s="8" t="str">
        <f>"109,0650"</f>
        <v>109,0650</v>
      </c>
      <c r="M22" s="7"/>
    </row>
    <row r="23" spans="1:13">
      <c r="B23" s="5" t="s">
        <v>74</v>
      </c>
    </row>
    <row r="24" spans="1:13" ht="16">
      <c r="A24" s="34" t="s">
        <v>23</v>
      </c>
      <c r="B24" s="34"/>
      <c r="C24" s="35"/>
      <c r="D24" s="35"/>
      <c r="E24" s="35"/>
      <c r="F24" s="35"/>
      <c r="G24" s="35"/>
      <c r="H24" s="35"/>
      <c r="I24" s="35"/>
      <c r="J24" s="35"/>
    </row>
    <row r="25" spans="1:13">
      <c r="A25" s="8" t="s">
        <v>73</v>
      </c>
      <c r="B25" s="7" t="s">
        <v>327</v>
      </c>
      <c r="C25" s="7" t="s">
        <v>328</v>
      </c>
      <c r="D25" s="7" t="s">
        <v>329</v>
      </c>
      <c r="E25" s="7" t="s">
        <v>389</v>
      </c>
      <c r="F25" s="7" t="s">
        <v>27</v>
      </c>
      <c r="G25" s="20" t="s">
        <v>31</v>
      </c>
      <c r="H25" s="21" t="s">
        <v>38</v>
      </c>
      <c r="I25" s="21" t="s">
        <v>38</v>
      </c>
      <c r="J25" s="8"/>
      <c r="K25" s="8" t="str">
        <f>"210,0"</f>
        <v>210,0</v>
      </c>
      <c r="L25" s="8" t="str">
        <f>"143,1360"</f>
        <v>143,1360</v>
      </c>
      <c r="M25" s="7"/>
    </row>
    <row r="26" spans="1:13">
      <c r="B26" s="5" t="s">
        <v>74</v>
      </c>
    </row>
    <row r="27" spans="1:13" ht="16">
      <c r="A27" s="34" t="s">
        <v>34</v>
      </c>
      <c r="B27" s="34"/>
      <c r="C27" s="35"/>
      <c r="D27" s="35"/>
      <c r="E27" s="35"/>
      <c r="F27" s="35"/>
      <c r="G27" s="35"/>
      <c r="H27" s="35"/>
      <c r="I27" s="35"/>
      <c r="J27" s="35"/>
    </row>
    <row r="28" spans="1:13">
      <c r="A28" s="8" t="s">
        <v>73</v>
      </c>
      <c r="B28" s="7" t="s">
        <v>330</v>
      </c>
      <c r="C28" s="7" t="s">
        <v>331</v>
      </c>
      <c r="D28" s="7" t="s">
        <v>280</v>
      </c>
      <c r="E28" s="7" t="s">
        <v>391</v>
      </c>
      <c r="F28" s="7" t="s">
        <v>27</v>
      </c>
      <c r="G28" s="20" t="s">
        <v>110</v>
      </c>
      <c r="H28" s="20" t="s">
        <v>29</v>
      </c>
      <c r="I28" s="21" t="s">
        <v>38</v>
      </c>
      <c r="J28" s="8"/>
      <c r="K28" s="8" t="str">
        <f>"205,0"</f>
        <v>205,0</v>
      </c>
      <c r="L28" s="8" t="str">
        <f>"201,4513"</f>
        <v>201,4513</v>
      </c>
      <c r="M28" s="7"/>
    </row>
    <row r="29" spans="1:13">
      <c r="B29" s="5" t="s">
        <v>74</v>
      </c>
    </row>
    <row r="30" spans="1:13" ht="16">
      <c r="A30" s="34" t="s">
        <v>130</v>
      </c>
      <c r="B30" s="34"/>
      <c r="C30" s="35"/>
      <c r="D30" s="35"/>
      <c r="E30" s="35"/>
      <c r="F30" s="35"/>
      <c r="G30" s="35"/>
      <c r="H30" s="35"/>
      <c r="I30" s="35"/>
      <c r="J30" s="35"/>
    </row>
    <row r="31" spans="1:13">
      <c r="A31" s="8" t="s">
        <v>73</v>
      </c>
      <c r="B31" s="7" t="s">
        <v>298</v>
      </c>
      <c r="C31" s="7" t="s">
        <v>299</v>
      </c>
      <c r="D31" s="7" t="s">
        <v>300</v>
      </c>
      <c r="E31" s="7" t="s">
        <v>386</v>
      </c>
      <c r="F31" s="7" t="s">
        <v>27</v>
      </c>
      <c r="G31" s="20" t="s">
        <v>110</v>
      </c>
      <c r="H31" s="20" t="s">
        <v>31</v>
      </c>
      <c r="I31" s="20" t="s">
        <v>139</v>
      </c>
      <c r="J31" s="8"/>
      <c r="K31" s="8" t="str">
        <f>"225,0"</f>
        <v>225,0</v>
      </c>
      <c r="L31" s="8" t="str">
        <f>"138,0600"</f>
        <v>138,0600</v>
      </c>
      <c r="M31" s="7"/>
    </row>
    <row r="32" spans="1:13">
      <c r="B32" s="5" t="s">
        <v>74</v>
      </c>
    </row>
    <row r="33" spans="1:13" ht="16">
      <c r="A33" s="34" t="s">
        <v>40</v>
      </c>
      <c r="B33" s="34"/>
      <c r="C33" s="35"/>
      <c r="D33" s="35"/>
      <c r="E33" s="35"/>
      <c r="F33" s="35"/>
      <c r="G33" s="35"/>
      <c r="H33" s="35"/>
      <c r="I33" s="35"/>
      <c r="J33" s="35"/>
    </row>
    <row r="34" spans="1:13">
      <c r="A34" s="10" t="s">
        <v>73</v>
      </c>
      <c r="B34" s="9" t="s">
        <v>332</v>
      </c>
      <c r="C34" s="9" t="s">
        <v>333</v>
      </c>
      <c r="D34" s="9" t="s">
        <v>334</v>
      </c>
      <c r="E34" s="9" t="s">
        <v>386</v>
      </c>
      <c r="F34" s="9" t="s">
        <v>27</v>
      </c>
      <c r="G34" s="22" t="s">
        <v>54</v>
      </c>
      <c r="H34" s="23" t="s">
        <v>45</v>
      </c>
      <c r="I34" s="23" t="s">
        <v>48</v>
      </c>
      <c r="J34" s="10"/>
      <c r="K34" s="10" t="str">
        <f>"240,0"</f>
        <v>240,0</v>
      </c>
      <c r="L34" s="10" t="str">
        <f>"143,6160"</f>
        <v>143,6160</v>
      </c>
      <c r="M34" s="9"/>
    </row>
    <row r="35" spans="1:13">
      <c r="A35" s="14" t="s">
        <v>75</v>
      </c>
      <c r="B35" s="13" t="s">
        <v>335</v>
      </c>
      <c r="C35" s="13" t="s">
        <v>336</v>
      </c>
      <c r="D35" s="13" t="s">
        <v>337</v>
      </c>
      <c r="E35" s="13" t="s">
        <v>386</v>
      </c>
      <c r="F35" s="13" t="s">
        <v>27</v>
      </c>
      <c r="G35" s="25" t="s">
        <v>108</v>
      </c>
      <c r="H35" s="25" t="s">
        <v>110</v>
      </c>
      <c r="I35" s="25" t="s">
        <v>28</v>
      </c>
      <c r="J35" s="14"/>
      <c r="K35" s="14" t="str">
        <f>"200,0"</f>
        <v>200,0</v>
      </c>
      <c r="L35" s="14" t="str">
        <f>"120,1800"</f>
        <v>120,1800</v>
      </c>
      <c r="M35" s="13" t="s">
        <v>377</v>
      </c>
    </row>
    <row r="36" spans="1:13">
      <c r="B36" s="5" t="s">
        <v>74</v>
      </c>
    </row>
    <row r="37" spans="1:13" ht="14">
      <c r="B37" s="5" t="s">
        <v>74</v>
      </c>
      <c r="C37" s="1"/>
      <c r="D37" s="1"/>
      <c r="E37" s="1"/>
      <c r="F37" s="1"/>
    </row>
    <row r="38" spans="1:13">
      <c r="B38" s="5" t="s">
        <v>74</v>
      </c>
      <c r="E38" s="6"/>
      <c r="F38" s="6"/>
    </row>
    <row r="39" spans="1:13">
      <c r="B39" s="5" t="s">
        <v>74</v>
      </c>
    </row>
    <row r="40" spans="1:13" ht="14">
      <c r="B40" s="5" t="s">
        <v>74</v>
      </c>
      <c r="C40" s="17"/>
      <c r="D40" s="18"/>
    </row>
    <row r="41" spans="1:13" ht="14">
      <c r="B41" s="5" t="s">
        <v>74</v>
      </c>
      <c r="C41" s="1"/>
      <c r="D41" s="1"/>
      <c r="E41" s="1"/>
      <c r="F41" s="1"/>
    </row>
    <row r="42" spans="1:13">
      <c r="B42" s="5" t="s">
        <v>74</v>
      </c>
      <c r="E42" s="6"/>
      <c r="F42" s="6"/>
    </row>
    <row r="43" spans="1:13">
      <c r="B43" s="5" t="s">
        <v>74</v>
      </c>
      <c r="E43" s="6"/>
      <c r="F43" s="6"/>
    </row>
    <row r="44" spans="1:13">
      <c r="B44" s="5" t="s">
        <v>74</v>
      </c>
    </row>
    <row r="45" spans="1:13" ht="14">
      <c r="B45" s="5" t="s">
        <v>74</v>
      </c>
      <c r="C45" s="17"/>
      <c r="D45" s="18"/>
    </row>
    <row r="46" spans="1:13" ht="14">
      <c r="B46" s="5" t="s">
        <v>74</v>
      </c>
      <c r="C46" s="1"/>
      <c r="D46" s="1"/>
      <c r="E46" s="1"/>
      <c r="F46" s="1"/>
    </row>
    <row r="47" spans="1:13">
      <c r="B47" s="5" t="s">
        <v>74</v>
      </c>
      <c r="E47" s="6"/>
      <c r="F47" s="6"/>
    </row>
    <row r="48" spans="1:13">
      <c r="B48" s="5" t="s">
        <v>74</v>
      </c>
    </row>
    <row r="49" spans="2:6">
      <c r="B49" s="5" t="s">
        <v>74</v>
      </c>
    </row>
    <row r="50" spans="2:6" ht="16">
      <c r="B50" s="5" t="s">
        <v>74</v>
      </c>
      <c r="C50" s="16"/>
      <c r="D50" s="16"/>
    </row>
    <row r="51" spans="2:6" ht="14">
      <c r="B51" s="5" t="s">
        <v>74</v>
      </c>
      <c r="C51" s="17"/>
      <c r="D51" s="18"/>
    </row>
    <row r="52" spans="2:6" ht="14">
      <c r="B52" s="5" t="s">
        <v>74</v>
      </c>
      <c r="C52" s="1"/>
      <c r="D52" s="1"/>
      <c r="E52" s="1"/>
      <c r="F52" s="1"/>
    </row>
    <row r="53" spans="2:6">
      <c r="B53" s="5" t="s">
        <v>74</v>
      </c>
      <c r="E53" s="6"/>
      <c r="F53" s="6"/>
    </row>
    <row r="54" spans="2:6">
      <c r="B54" s="5" t="s">
        <v>74</v>
      </c>
    </row>
    <row r="55" spans="2:6" ht="14">
      <c r="B55" s="5" t="s">
        <v>74</v>
      </c>
      <c r="C55" s="17"/>
      <c r="D55" s="18"/>
    </row>
    <row r="56" spans="2:6" ht="14">
      <c r="B56" s="5" t="s">
        <v>74</v>
      </c>
      <c r="C56" s="1"/>
      <c r="D56" s="1"/>
      <c r="E56" s="1"/>
      <c r="F56" s="1"/>
    </row>
    <row r="57" spans="2:6">
      <c r="B57" s="5" t="s">
        <v>74</v>
      </c>
      <c r="E57" s="6"/>
      <c r="F57" s="6"/>
    </row>
    <row r="58" spans="2:6">
      <c r="B58" s="5" t="s">
        <v>74</v>
      </c>
    </row>
    <row r="59" spans="2:6" ht="14">
      <c r="B59" s="5" t="s">
        <v>74</v>
      </c>
      <c r="C59" s="17"/>
      <c r="D59" s="18"/>
    </row>
    <row r="60" spans="2:6" ht="14">
      <c r="B60" s="5" t="s">
        <v>74</v>
      </c>
      <c r="C60" s="1"/>
      <c r="D60" s="1"/>
      <c r="E60" s="1"/>
      <c r="F60" s="1"/>
    </row>
    <row r="61" spans="2:6">
      <c r="B61" s="5" t="s">
        <v>74</v>
      </c>
      <c r="E61" s="6"/>
      <c r="F61" s="6"/>
    </row>
    <row r="62" spans="2:6">
      <c r="B62" s="5" t="s">
        <v>74</v>
      </c>
      <c r="E62" s="6"/>
      <c r="F62" s="6"/>
    </row>
    <row r="63" spans="2:6">
      <c r="B63" s="5" t="s">
        <v>74</v>
      </c>
      <c r="E63" s="6"/>
      <c r="F63" s="6"/>
    </row>
    <row r="64" spans="2:6">
      <c r="B64" s="5" t="s">
        <v>74</v>
      </c>
    </row>
    <row r="65" spans="2:6" ht="14">
      <c r="B65" s="5" t="s">
        <v>74</v>
      </c>
      <c r="C65" s="17"/>
      <c r="D65" s="18"/>
    </row>
    <row r="66" spans="2:6" ht="14">
      <c r="B66" s="5" t="s">
        <v>74</v>
      </c>
      <c r="C66" s="1"/>
      <c r="D66" s="1"/>
      <c r="E66" s="1"/>
      <c r="F66" s="1"/>
    </row>
    <row r="67" spans="2:6">
      <c r="B67" s="5" t="s">
        <v>74</v>
      </c>
      <c r="E67" s="6"/>
      <c r="F67" s="6"/>
    </row>
    <row r="68" spans="2:6">
      <c r="B68" s="5" t="s">
        <v>74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0:J30"/>
    <mergeCell ref="A33:J33"/>
    <mergeCell ref="B3:B4"/>
    <mergeCell ref="A8:J8"/>
    <mergeCell ref="A12:J12"/>
    <mergeCell ref="A15:J15"/>
    <mergeCell ref="A18:J18"/>
    <mergeCell ref="A21:J21"/>
    <mergeCell ref="A24:J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6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10.83203125" style="6" customWidth="1"/>
    <col min="13" max="13" width="25.5" style="5" customWidth="1"/>
    <col min="14" max="16384" width="9.1640625" style="3"/>
  </cols>
  <sheetData>
    <row r="1" spans="1:13" s="2" customFormat="1" ht="29" customHeight="1">
      <c r="A1" s="44" t="s">
        <v>357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9</v>
      </c>
      <c r="H3" s="38"/>
      <c r="I3" s="38"/>
      <c r="J3" s="38"/>
      <c r="K3" s="38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73</v>
      </c>
      <c r="B6" s="7" t="s">
        <v>309</v>
      </c>
      <c r="C6" s="7" t="s">
        <v>310</v>
      </c>
      <c r="D6" s="7" t="s">
        <v>311</v>
      </c>
      <c r="E6" s="7" t="s">
        <v>386</v>
      </c>
      <c r="F6" s="7" t="s">
        <v>107</v>
      </c>
      <c r="G6" s="20" t="s">
        <v>54</v>
      </c>
      <c r="H6" s="20" t="s">
        <v>44</v>
      </c>
      <c r="I6" s="21" t="s">
        <v>45</v>
      </c>
      <c r="J6" s="8"/>
      <c r="K6" s="8" t="str">
        <f>"250,0"</f>
        <v>250,0</v>
      </c>
      <c r="L6" s="8" t="str">
        <f>"167,4750"</f>
        <v>167,4750</v>
      </c>
      <c r="M6" s="7"/>
    </row>
    <row r="7" spans="1:13">
      <c r="B7" s="5" t="s">
        <v>74</v>
      </c>
    </row>
    <row r="8" spans="1:13" ht="16">
      <c r="A8" s="34" t="s">
        <v>34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73</v>
      </c>
      <c r="B9" s="7" t="s">
        <v>312</v>
      </c>
      <c r="C9" s="7" t="s">
        <v>313</v>
      </c>
      <c r="D9" s="7" t="s">
        <v>314</v>
      </c>
      <c r="E9" s="7" t="s">
        <v>386</v>
      </c>
      <c r="F9" s="7" t="s">
        <v>27</v>
      </c>
      <c r="G9" s="20" t="s">
        <v>33</v>
      </c>
      <c r="H9" s="20" t="s">
        <v>44</v>
      </c>
      <c r="I9" s="20" t="s">
        <v>48</v>
      </c>
      <c r="J9" s="8"/>
      <c r="K9" s="8" t="str">
        <f>"270,0"</f>
        <v>270,0</v>
      </c>
      <c r="L9" s="8" t="str">
        <f>"177,8760"</f>
        <v>177,8760</v>
      </c>
      <c r="M9" s="7"/>
    </row>
    <row r="10" spans="1:13">
      <c r="B10" s="5" t="s">
        <v>74</v>
      </c>
    </row>
    <row r="11" spans="1:13" ht="16">
      <c r="A11" s="34" t="s">
        <v>40</v>
      </c>
      <c r="B11" s="34"/>
      <c r="C11" s="35"/>
      <c r="D11" s="35"/>
      <c r="E11" s="35"/>
      <c r="F11" s="35"/>
      <c r="G11" s="35"/>
      <c r="H11" s="35"/>
      <c r="I11" s="35"/>
      <c r="J11" s="35"/>
    </row>
    <row r="12" spans="1:13">
      <c r="A12" s="10" t="s">
        <v>73</v>
      </c>
      <c r="B12" s="9" t="s">
        <v>41</v>
      </c>
      <c r="C12" s="9" t="s">
        <v>42</v>
      </c>
      <c r="D12" s="9" t="s">
        <v>43</v>
      </c>
      <c r="E12" s="9" t="s">
        <v>386</v>
      </c>
      <c r="F12" s="9" t="s">
        <v>27</v>
      </c>
      <c r="G12" s="22" t="s">
        <v>48</v>
      </c>
      <c r="H12" s="22" t="s">
        <v>49</v>
      </c>
      <c r="I12" s="22" t="s">
        <v>50</v>
      </c>
      <c r="J12" s="10"/>
      <c r="K12" s="10" t="str">
        <f>"295,0"</f>
        <v>295,0</v>
      </c>
      <c r="L12" s="10" t="str">
        <f>"175,5840"</f>
        <v>175,5840</v>
      </c>
      <c r="M12" s="9"/>
    </row>
    <row r="13" spans="1:13">
      <c r="A13" s="14" t="s">
        <v>75</v>
      </c>
      <c r="B13" s="13" t="s">
        <v>136</v>
      </c>
      <c r="C13" s="13" t="s">
        <v>137</v>
      </c>
      <c r="D13" s="13" t="s">
        <v>138</v>
      </c>
      <c r="E13" s="13" t="s">
        <v>386</v>
      </c>
      <c r="F13" s="13" t="s">
        <v>27</v>
      </c>
      <c r="G13" s="25" t="s">
        <v>44</v>
      </c>
      <c r="H13" s="25" t="s">
        <v>142</v>
      </c>
      <c r="I13" s="25" t="s">
        <v>65</v>
      </c>
      <c r="J13" s="14"/>
      <c r="K13" s="14" t="str">
        <f>"275,0"</f>
        <v>275,0</v>
      </c>
      <c r="L13" s="14" t="str">
        <f>"163,2675"</f>
        <v>163,2675</v>
      </c>
      <c r="M13" s="13"/>
    </row>
    <row r="14" spans="1:13">
      <c r="B14" s="5" t="s">
        <v>74</v>
      </c>
    </row>
    <row r="15" spans="1:13" ht="16">
      <c r="A15" s="34" t="s">
        <v>148</v>
      </c>
      <c r="B15" s="34"/>
      <c r="C15" s="35"/>
      <c r="D15" s="35"/>
      <c r="E15" s="35"/>
      <c r="F15" s="35"/>
      <c r="G15" s="35"/>
      <c r="H15" s="35"/>
      <c r="I15" s="35"/>
      <c r="J15" s="35"/>
    </row>
    <row r="16" spans="1:13">
      <c r="A16" s="8" t="s">
        <v>73</v>
      </c>
      <c r="B16" s="7" t="s">
        <v>149</v>
      </c>
      <c r="C16" s="7" t="s">
        <v>150</v>
      </c>
      <c r="D16" s="7" t="s">
        <v>151</v>
      </c>
      <c r="E16" s="7" t="s">
        <v>386</v>
      </c>
      <c r="F16" s="7" t="s">
        <v>27</v>
      </c>
      <c r="G16" s="20" t="s">
        <v>54</v>
      </c>
      <c r="H16" s="20" t="s">
        <v>62</v>
      </c>
      <c r="I16" s="20" t="s">
        <v>152</v>
      </c>
      <c r="J16" s="8"/>
      <c r="K16" s="8" t="str">
        <f>"262,5"</f>
        <v>262,5</v>
      </c>
      <c r="L16" s="8" t="str">
        <f>"150,2812"</f>
        <v>150,2812</v>
      </c>
      <c r="M16" s="7" t="s">
        <v>364</v>
      </c>
    </row>
    <row r="17" spans="2:6">
      <c r="B17" s="5" t="s">
        <v>74</v>
      </c>
    </row>
    <row r="18" spans="2:6">
      <c r="B18" s="5" t="s">
        <v>74</v>
      </c>
      <c r="E18" s="6"/>
      <c r="F18" s="6"/>
    </row>
    <row r="19" spans="2:6">
      <c r="B19" s="5" t="s">
        <v>74</v>
      </c>
      <c r="E19" s="6"/>
      <c r="F19" s="6"/>
    </row>
    <row r="20" spans="2:6">
      <c r="B20" s="5" t="s">
        <v>74</v>
      </c>
      <c r="E20" s="6"/>
      <c r="F20" s="6"/>
    </row>
    <row r="21" spans="2:6">
      <c r="B21" s="5" t="s">
        <v>74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66406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.1640625" style="5" customWidth="1"/>
    <col min="7" max="10" width="5.5" style="6" customWidth="1"/>
    <col min="11" max="11" width="10.5" style="6" bestFit="1" customWidth="1"/>
    <col min="12" max="12" width="11" style="6" customWidth="1"/>
    <col min="13" max="13" width="26.6640625" style="5" customWidth="1"/>
    <col min="14" max="16384" width="9.1640625" style="3"/>
  </cols>
  <sheetData>
    <row r="1" spans="1:13" s="2" customFormat="1" ht="29" customHeight="1">
      <c r="A1" s="44" t="s">
        <v>358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383</v>
      </c>
      <c r="H3" s="38"/>
      <c r="I3" s="38"/>
      <c r="J3" s="38"/>
      <c r="K3" s="38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73</v>
      </c>
      <c r="B6" s="7" t="s">
        <v>341</v>
      </c>
      <c r="C6" s="7" t="s">
        <v>378</v>
      </c>
      <c r="D6" s="7" t="s">
        <v>342</v>
      </c>
      <c r="E6" s="7" t="s">
        <v>392</v>
      </c>
      <c r="F6" s="7" t="s">
        <v>379</v>
      </c>
      <c r="G6" s="20" t="s">
        <v>343</v>
      </c>
      <c r="H6" s="20" t="s">
        <v>100</v>
      </c>
      <c r="I6" s="21" t="s">
        <v>125</v>
      </c>
      <c r="J6" s="8"/>
      <c r="K6" s="8" t="str">
        <f>"50,0"</f>
        <v>50,0</v>
      </c>
      <c r="L6" s="8" t="str">
        <f>"41,6425"</f>
        <v>41,6425</v>
      </c>
      <c r="M6" s="7" t="s">
        <v>373</v>
      </c>
    </row>
    <row r="7" spans="1:13">
      <c r="B7" s="5" t="s">
        <v>74</v>
      </c>
    </row>
    <row r="8" spans="1:13" ht="16">
      <c r="A8" s="34" t="s">
        <v>103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73</v>
      </c>
      <c r="B9" s="9" t="s">
        <v>344</v>
      </c>
      <c r="C9" s="9" t="s">
        <v>345</v>
      </c>
      <c r="D9" s="9" t="s">
        <v>346</v>
      </c>
      <c r="E9" s="9" t="s">
        <v>386</v>
      </c>
      <c r="F9" s="9" t="s">
        <v>27</v>
      </c>
      <c r="G9" s="22" t="s">
        <v>211</v>
      </c>
      <c r="H9" s="22" t="s">
        <v>119</v>
      </c>
      <c r="I9" s="23" t="s">
        <v>120</v>
      </c>
      <c r="J9" s="10"/>
      <c r="K9" s="10" t="str">
        <f>"60,0"</f>
        <v>60,0</v>
      </c>
      <c r="L9" s="10" t="str">
        <f>"42,4050"</f>
        <v>42,4050</v>
      </c>
      <c r="M9" s="9"/>
    </row>
    <row r="10" spans="1:13">
      <c r="A10" s="14" t="s">
        <v>75</v>
      </c>
      <c r="B10" s="13" t="s">
        <v>272</v>
      </c>
      <c r="C10" s="13" t="s">
        <v>273</v>
      </c>
      <c r="D10" s="13" t="s">
        <v>274</v>
      </c>
      <c r="E10" s="13" t="s">
        <v>386</v>
      </c>
      <c r="F10" s="13" t="s">
        <v>27</v>
      </c>
      <c r="G10" s="25" t="s">
        <v>82</v>
      </c>
      <c r="H10" s="25" t="s">
        <v>90</v>
      </c>
      <c r="I10" s="25" t="s">
        <v>100</v>
      </c>
      <c r="J10" s="14"/>
      <c r="K10" s="14" t="str">
        <f>"50,0"</f>
        <v>50,0</v>
      </c>
      <c r="L10" s="14" t="str">
        <f>"35,1700"</f>
        <v>35,1700</v>
      </c>
      <c r="M10" s="13"/>
    </row>
    <row r="11" spans="1:13">
      <c r="B11" s="5" t="s">
        <v>74</v>
      </c>
    </row>
    <row r="12" spans="1:13" ht="18">
      <c r="B12" s="5" t="s">
        <v>74</v>
      </c>
      <c r="C12" s="15"/>
      <c r="D12" s="15"/>
    </row>
    <row r="13" spans="1:13" ht="16">
      <c r="B13" s="5" t="s">
        <v>74</v>
      </c>
      <c r="C13" s="16"/>
      <c r="D13" s="16"/>
    </row>
    <row r="14" spans="1:13" ht="14">
      <c r="B14" s="5" t="s">
        <v>74</v>
      </c>
      <c r="C14" s="17"/>
      <c r="D14" s="18"/>
    </row>
    <row r="15" spans="1:13" ht="14">
      <c r="B15" s="5" t="s">
        <v>74</v>
      </c>
      <c r="C15" s="1"/>
      <c r="D15" s="1"/>
      <c r="E15" s="1"/>
      <c r="F15" s="1"/>
    </row>
    <row r="16" spans="1:13">
      <c r="B16" s="5" t="s">
        <v>74</v>
      </c>
      <c r="E16" s="6"/>
      <c r="F16" s="6"/>
    </row>
    <row r="17" spans="2:6">
      <c r="B17" s="5" t="s">
        <v>74</v>
      </c>
    </row>
    <row r="18" spans="2:6" ht="14">
      <c r="B18" s="5" t="s">
        <v>74</v>
      </c>
      <c r="C18" s="17"/>
      <c r="D18" s="18"/>
    </row>
    <row r="19" spans="2:6" ht="14">
      <c r="B19" s="5" t="s">
        <v>74</v>
      </c>
      <c r="C19" s="1"/>
      <c r="D19" s="1"/>
      <c r="E19" s="1"/>
      <c r="F19" s="1"/>
    </row>
    <row r="20" spans="2:6">
      <c r="B20" s="5" t="s">
        <v>74</v>
      </c>
      <c r="E20" s="6"/>
      <c r="F20" s="6"/>
    </row>
    <row r="21" spans="2:6">
      <c r="B21" s="5" t="s">
        <v>74</v>
      </c>
      <c r="E21" s="6"/>
      <c r="F21" s="6"/>
    </row>
    <row r="22" spans="2:6">
      <c r="B22" s="5" t="s">
        <v>74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44" t="s">
        <v>348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115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73</v>
      </c>
      <c r="B6" s="7" t="s">
        <v>116</v>
      </c>
      <c r="C6" s="7" t="s">
        <v>117</v>
      </c>
      <c r="D6" s="7" t="s">
        <v>118</v>
      </c>
      <c r="E6" s="7" t="s">
        <v>389</v>
      </c>
      <c r="F6" s="7" t="s">
        <v>27</v>
      </c>
      <c r="G6" s="20" t="s">
        <v>119</v>
      </c>
      <c r="H6" s="20" t="s">
        <v>120</v>
      </c>
      <c r="I6" s="21" t="s">
        <v>91</v>
      </c>
      <c r="J6" s="8"/>
      <c r="K6" s="20" t="s">
        <v>81</v>
      </c>
      <c r="L6" s="20" t="s">
        <v>121</v>
      </c>
      <c r="M6" s="20" t="s">
        <v>82</v>
      </c>
      <c r="N6" s="8"/>
      <c r="O6" s="20" t="s">
        <v>91</v>
      </c>
      <c r="P6" s="21" t="s">
        <v>88</v>
      </c>
      <c r="Q6" s="20" t="s">
        <v>88</v>
      </c>
      <c r="R6" s="8"/>
      <c r="S6" s="8" t="str">
        <f>"190,0"</f>
        <v>190,0</v>
      </c>
      <c r="T6" s="8" t="str">
        <f>"204,8010"</f>
        <v>204,8010</v>
      </c>
      <c r="U6" s="7"/>
    </row>
    <row r="7" spans="1:21">
      <c r="B7" s="5" t="s">
        <v>74</v>
      </c>
    </row>
    <row r="8" spans="1:21" ht="16">
      <c r="A8" s="34" t="s">
        <v>10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73</v>
      </c>
      <c r="B9" s="7" t="s">
        <v>122</v>
      </c>
      <c r="C9" s="7" t="s">
        <v>123</v>
      </c>
      <c r="D9" s="7" t="s">
        <v>124</v>
      </c>
      <c r="E9" s="7" t="s">
        <v>387</v>
      </c>
      <c r="F9" s="7" t="s">
        <v>27</v>
      </c>
      <c r="G9" s="20" t="s">
        <v>17</v>
      </c>
      <c r="H9" s="20" t="s">
        <v>80</v>
      </c>
      <c r="I9" s="21" t="s">
        <v>18</v>
      </c>
      <c r="J9" s="8"/>
      <c r="K9" s="20" t="s">
        <v>100</v>
      </c>
      <c r="L9" s="20" t="s">
        <v>125</v>
      </c>
      <c r="M9" s="20" t="s">
        <v>119</v>
      </c>
      <c r="N9" s="8"/>
      <c r="O9" s="20" t="s">
        <v>126</v>
      </c>
      <c r="P9" s="20" t="s">
        <v>16</v>
      </c>
      <c r="Q9" s="21" t="s">
        <v>30</v>
      </c>
      <c r="R9" s="8"/>
      <c r="S9" s="8" t="str">
        <f>"280,0"</f>
        <v>280,0</v>
      </c>
      <c r="T9" s="8" t="str">
        <f>"239,1760"</f>
        <v>239,1760</v>
      </c>
      <c r="U9" s="7"/>
    </row>
    <row r="10" spans="1:21">
      <c r="B10" s="5" t="s">
        <v>74</v>
      </c>
    </row>
    <row r="11" spans="1:21" ht="16">
      <c r="A11" s="34" t="s">
        <v>34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8" t="s">
        <v>73</v>
      </c>
      <c r="B12" s="7" t="s">
        <v>127</v>
      </c>
      <c r="C12" s="7" t="s">
        <v>128</v>
      </c>
      <c r="D12" s="7" t="s">
        <v>129</v>
      </c>
      <c r="E12" s="7" t="s">
        <v>390</v>
      </c>
      <c r="F12" s="7" t="s">
        <v>27</v>
      </c>
      <c r="G12" s="20" t="s">
        <v>15</v>
      </c>
      <c r="H12" s="20" t="s">
        <v>30</v>
      </c>
      <c r="I12" s="21" t="s">
        <v>63</v>
      </c>
      <c r="J12" s="8"/>
      <c r="K12" s="20" t="s">
        <v>18</v>
      </c>
      <c r="L12" s="20" t="s">
        <v>19</v>
      </c>
      <c r="M12" s="20" t="s">
        <v>92</v>
      </c>
      <c r="N12" s="8"/>
      <c r="O12" s="20" t="s">
        <v>63</v>
      </c>
      <c r="P12" s="20" t="s">
        <v>22</v>
      </c>
      <c r="Q12" s="21" t="s">
        <v>46</v>
      </c>
      <c r="R12" s="8"/>
      <c r="S12" s="8" t="str">
        <f>"400,0"</f>
        <v>400,0</v>
      </c>
      <c r="T12" s="8" t="str">
        <f>"309,9495"</f>
        <v>309,9495</v>
      </c>
      <c r="U12" s="7"/>
    </row>
    <row r="13" spans="1:21">
      <c r="B13" s="5" t="s">
        <v>74</v>
      </c>
    </row>
    <row r="14" spans="1:21" ht="16">
      <c r="A14" s="34" t="s">
        <v>130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8" t="s">
        <v>73</v>
      </c>
      <c r="B15" s="7" t="s">
        <v>131</v>
      </c>
      <c r="C15" s="7" t="s">
        <v>132</v>
      </c>
      <c r="D15" s="7" t="s">
        <v>133</v>
      </c>
      <c r="E15" s="7" t="s">
        <v>386</v>
      </c>
      <c r="F15" s="7" t="s">
        <v>27</v>
      </c>
      <c r="G15" s="20" t="s">
        <v>108</v>
      </c>
      <c r="H15" s="20" t="s">
        <v>110</v>
      </c>
      <c r="I15" s="20" t="s">
        <v>134</v>
      </c>
      <c r="J15" s="8"/>
      <c r="K15" s="20" t="s">
        <v>14</v>
      </c>
      <c r="L15" s="20" t="s">
        <v>126</v>
      </c>
      <c r="M15" s="21" t="s">
        <v>15</v>
      </c>
      <c r="N15" s="8"/>
      <c r="O15" s="20" t="s">
        <v>28</v>
      </c>
      <c r="P15" s="20" t="s">
        <v>31</v>
      </c>
      <c r="Q15" s="20" t="s">
        <v>135</v>
      </c>
      <c r="R15" s="8"/>
      <c r="S15" s="8" t="str">
        <f>"545,0"</f>
        <v>545,0</v>
      </c>
      <c r="T15" s="8" t="str">
        <f>"333,0495"</f>
        <v>333,0495</v>
      </c>
      <c r="U15" s="7" t="s">
        <v>362</v>
      </c>
    </row>
    <row r="16" spans="1:21">
      <c r="B16" s="5" t="s">
        <v>74</v>
      </c>
    </row>
    <row r="17" spans="1:21" ht="16">
      <c r="A17" s="34" t="s">
        <v>40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10" t="s">
        <v>73</v>
      </c>
      <c r="B18" s="9" t="s">
        <v>136</v>
      </c>
      <c r="C18" s="9" t="s">
        <v>137</v>
      </c>
      <c r="D18" s="9" t="s">
        <v>138</v>
      </c>
      <c r="E18" s="9" t="s">
        <v>386</v>
      </c>
      <c r="F18" s="9" t="s">
        <v>27</v>
      </c>
      <c r="G18" s="22" t="s">
        <v>31</v>
      </c>
      <c r="H18" s="22" t="s">
        <v>139</v>
      </c>
      <c r="I18" s="22" t="s">
        <v>140</v>
      </c>
      <c r="J18" s="10"/>
      <c r="K18" s="22" t="s">
        <v>141</v>
      </c>
      <c r="L18" s="22" t="s">
        <v>29</v>
      </c>
      <c r="M18" s="22" t="s">
        <v>31</v>
      </c>
      <c r="N18" s="10"/>
      <c r="O18" s="22" t="s">
        <v>44</v>
      </c>
      <c r="P18" s="22" t="s">
        <v>142</v>
      </c>
      <c r="Q18" s="22" t="s">
        <v>65</v>
      </c>
      <c r="R18" s="10"/>
      <c r="S18" s="10" t="str">
        <f>"727,5"</f>
        <v>727,5</v>
      </c>
      <c r="T18" s="10" t="str">
        <f>"431,9167"</f>
        <v>431,9167</v>
      </c>
      <c r="U18" s="9"/>
    </row>
    <row r="19" spans="1:21">
      <c r="A19" s="14" t="s">
        <v>75</v>
      </c>
      <c r="B19" s="13" t="s">
        <v>143</v>
      </c>
      <c r="C19" s="13" t="s">
        <v>144</v>
      </c>
      <c r="D19" s="13" t="s">
        <v>145</v>
      </c>
      <c r="E19" s="13" t="s">
        <v>386</v>
      </c>
      <c r="F19" s="13" t="s">
        <v>27</v>
      </c>
      <c r="G19" s="25" t="s">
        <v>54</v>
      </c>
      <c r="H19" s="25" t="s">
        <v>44</v>
      </c>
      <c r="I19" s="25" t="s">
        <v>45</v>
      </c>
      <c r="J19" s="14"/>
      <c r="K19" s="25" t="s">
        <v>146</v>
      </c>
      <c r="L19" s="25" t="s">
        <v>110</v>
      </c>
      <c r="M19" s="25" t="s">
        <v>147</v>
      </c>
      <c r="N19" s="14"/>
      <c r="O19" s="25" t="s">
        <v>44</v>
      </c>
      <c r="P19" s="25" t="s">
        <v>45</v>
      </c>
      <c r="Q19" s="25" t="s">
        <v>48</v>
      </c>
      <c r="R19" s="14"/>
      <c r="S19" s="14" t="str">
        <f>"725,0"</f>
        <v>725,0</v>
      </c>
      <c r="T19" s="14" t="str">
        <f>"427,8950"</f>
        <v>427,8950</v>
      </c>
      <c r="U19" s="13" t="s">
        <v>363</v>
      </c>
    </row>
    <row r="20" spans="1:21">
      <c r="B20" s="5" t="s">
        <v>74</v>
      </c>
    </row>
    <row r="21" spans="1:21" ht="16">
      <c r="A21" s="34" t="s">
        <v>148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21">
      <c r="A22" s="10" t="s">
        <v>73</v>
      </c>
      <c r="B22" s="9" t="s">
        <v>149</v>
      </c>
      <c r="C22" s="9" t="s">
        <v>150</v>
      </c>
      <c r="D22" s="9" t="s">
        <v>151</v>
      </c>
      <c r="E22" s="9" t="s">
        <v>386</v>
      </c>
      <c r="F22" s="9" t="s">
        <v>27</v>
      </c>
      <c r="G22" s="22" t="s">
        <v>38</v>
      </c>
      <c r="H22" s="22" t="s">
        <v>33</v>
      </c>
      <c r="I22" s="22" t="s">
        <v>54</v>
      </c>
      <c r="J22" s="10"/>
      <c r="K22" s="22" t="s">
        <v>15</v>
      </c>
      <c r="L22" s="22" t="s">
        <v>20</v>
      </c>
      <c r="M22" s="22" t="s">
        <v>21</v>
      </c>
      <c r="N22" s="10"/>
      <c r="O22" s="22" t="s">
        <v>54</v>
      </c>
      <c r="P22" s="22" t="s">
        <v>62</v>
      </c>
      <c r="Q22" s="22" t="s">
        <v>152</v>
      </c>
      <c r="R22" s="10"/>
      <c r="S22" s="10" t="str">
        <f>"657,5"</f>
        <v>657,5</v>
      </c>
      <c r="T22" s="10" t="str">
        <f>"376,4187"</f>
        <v>376,4187</v>
      </c>
      <c r="U22" s="9" t="s">
        <v>364</v>
      </c>
    </row>
    <row r="23" spans="1:21">
      <c r="A23" s="14" t="s">
        <v>73</v>
      </c>
      <c r="B23" s="13" t="s">
        <v>149</v>
      </c>
      <c r="C23" s="13" t="s">
        <v>153</v>
      </c>
      <c r="D23" s="13" t="s">
        <v>151</v>
      </c>
      <c r="E23" s="13" t="s">
        <v>391</v>
      </c>
      <c r="F23" s="13" t="s">
        <v>27</v>
      </c>
      <c r="G23" s="25" t="s">
        <v>38</v>
      </c>
      <c r="H23" s="25" t="s">
        <v>33</v>
      </c>
      <c r="I23" s="25" t="s">
        <v>54</v>
      </c>
      <c r="J23" s="14"/>
      <c r="K23" s="25" t="s">
        <v>15</v>
      </c>
      <c r="L23" s="25" t="s">
        <v>20</v>
      </c>
      <c r="M23" s="25" t="s">
        <v>21</v>
      </c>
      <c r="N23" s="14"/>
      <c r="O23" s="25" t="s">
        <v>54</v>
      </c>
      <c r="P23" s="25" t="s">
        <v>62</v>
      </c>
      <c r="Q23" s="25" t="s">
        <v>152</v>
      </c>
      <c r="R23" s="14"/>
      <c r="S23" s="14" t="str">
        <f>"657,5"</f>
        <v>657,5</v>
      </c>
      <c r="T23" s="14" t="str">
        <f>"399,0039"</f>
        <v>399,0039</v>
      </c>
      <c r="U23" s="13" t="s">
        <v>364</v>
      </c>
    </row>
    <row r="24" spans="1:21">
      <c r="B24" s="5" t="s">
        <v>74</v>
      </c>
    </row>
    <row r="25" spans="1:21">
      <c r="B25" s="5" t="s">
        <v>74</v>
      </c>
    </row>
    <row r="26" spans="1:21" ht="18">
      <c r="B26" s="5" t="s">
        <v>74</v>
      </c>
      <c r="C26" s="15"/>
      <c r="D26" s="15"/>
    </row>
    <row r="27" spans="1:21" ht="16">
      <c r="B27" s="5" t="s">
        <v>74</v>
      </c>
      <c r="C27" s="16"/>
      <c r="D27" s="16"/>
    </row>
    <row r="28" spans="1:21" ht="14">
      <c r="B28" s="5" t="s">
        <v>74</v>
      </c>
      <c r="C28" s="17"/>
      <c r="D28" s="18"/>
    </row>
    <row r="29" spans="1:21" ht="14">
      <c r="B29" s="5" t="s">
        <v>74</v>
      </c>
      <c r="C29" s="1"/>
      <c r="D29" s="1"/>
      <c r="E29" s="1"/>
      <c r="F29" s="1"/>
    </row>
    <row r="30" spans="1:21">
      <c r="B30" s="5" t="s">
        <v>74</v>
      </c>
      <c r="E30" s="6"/>
      <c r="F30" s="6"/>
    </row>
    <row r="31" spans="1:21">
      <c r="B31" s="5" t="s">
        <v>74</v>
      </c>
    </row>
    <row r="32" spans="1:21">
      <c r="B32" s="5" t="s">
        <v>74</v>
      </c>
    </row>
    <row r="33" spans="2:6" ht="16">
      <c r="B33" s="5" t="s">
        <v>74</v>
      </c>
      <c r="C33" s="16"/>
      <c r="D33" s="16"/>
    </row>
    <row r="34" spans="2:6" ht="14">
      <c r="B34" s="5" t="s">
        <v>74</v>
      </c>
      <c r="C34" s="17"/>
      <c r="D34" s="18"/>
    </row>
    <row r="35" spans="2:6" ht="14">
      <c r="B35" s="5" t="s">
        <v>74</v>
      </c>
      <c r="C35" s="1"/>
      <c r="D35" s="1"/>
      <c r="E35" s="1"/>
      <c r="F35" s="1"/>
    </row>
    <row r="36" spans="2:6">
      <c r="B36" s="5" t="s">
        <v>74</v>
      </c>
      <c r="E36" s="6"/>
      <c r="F36" s="6"/>
    </row>
    <row r="37" spans="2:6">
      <c r="B37" s="5" t="s">
        <v>74</v>
      </c>
    </row>
    <row r="38" spans="2:6" ht="14">
      <c r="B38" s="5" t="s">
        <v>74</v>
      </c>
      <c r="C38" s="17"/>
      <c r="D38" s="18"/>
    </row>
    <row r="39" spans="2:6" ht="14">
      <c r="B39" s="5" t="s">
        <v>74</v>
      </c>
      <c r="C39" s="1"/>
      <c r="D39" s="1"/>
      <c r="E39" s="1"/>
      <c r="F39" s="1"/>
    </row>
    <row r="40" spans="2:6">
      <c r="B40" s="5" t="s">
        <v>74</v>
      </c>
      <c r="E40" s="6"/>
      <c r="F40" s="6"/>
    </row>
    <row r="41" spans="2:6">
      <c r="B41" s="5" t="s">
        <v>74</v>
      </c>
      <c r="E41" s="6"/>
      <c r="F41" s="6"/>
    </row>
    <row r="42" spans="2:6">
      <c r="B42" s="5" t="s">
        <v>74</v>
      </c>
      <c r="E42" s="6"/>
      <c r="F42" s="6"/>
    </row>
    <row r="43" spans="2:6">
      <c r="B43" s="5" t="s">
        <v>74</v>
      </c>
    </row>
    <row r="44" spans="2:6" ht="14">
      <c r="B44" s="5" t="s">
        <v>74</v>
      </c>
      <c r="C44" s="17"/>
      <c r="D44" s="18"/>
    </row>
    <row r="45" spans="2:6" ht="14">
      <c r="B45" s="5" t="s">
        <v>74</v>
      </c>
      <c r="C45" s="1"/>
      <c r="D45" s="1"/>
      <c r="E45" s="1"/>
      <c r="F45" s="1"/>
    </row>
    <row r="46" spans="2:6">
      <c r="B46" s="5" t="s">
        <v>74</v>
      </c>
      <c r="E46" s="6"/>
      <c r="F46" s="6"/>
    </row>
    <row r="47" spans="2:6">
      <c r="B47" s="5" t="s">
        <v>74</v>
      </c>
      <c r="E47" s="6"/>
      <c r="F47" s="6"/>
    </row>
    <row r="48" spans="2:6">
      <c r="B48" s="5" t="s">
        <v>74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1:R21"/>
    <mergeCell ref="A5:R5"/>
    <mergeCell ref="A8:R8"/>
    <mergeCell ref="A11:R11"/>
    <mergeCell ref="A14:R14"/>
    <mergeCell ref="A17:R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3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8.5" style="5" bestFit="1" customWidth="1"/>
    <col min="22" max="16384" width="9.1640625" style="3"/>
  </cols>
  <sheetData>
    <row r="1" spans="1:21" s="2" customFormat="1" ht="29" customHeight="1">
      <c r="A1" s="44" t="s">
        <v>349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76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73</v>
      </c>
      <c r="B6" s="7" t="s">
        <v>77</v>
      </c>
      <c r="C6" s="7" t="s">
        <v>78</v>
      </c>
      <c r="D6" s="7" t="s">
        <v>79</v>
      </c>
      <c r="E6" s="7" t="s">
        <v>386</v>
      </c>
      <c r="F6" s="7" t="s">
        <v>27</v>
      </c>
      <c r="G6" s="20" t="s">
        <v>17</v>
      </c>
      <c r="H6" s="21" t="s">
        <v>80</v>
      </c>
      <c r="I6" s="21" t="s">
        <v>80</v>
      </c>
      <c r="J6" s="8"/>
      <c r="K6" s="20" t="s">
        <v>81</v>
      </c>
      <c r="L6" s="21" t="s">
        <v>82</v>
      </c>
      <c r="M6" s="20" t="s">
        <v>82</v>
      </c>
      <c r="N6" s="8"/>
      <c r="O6" s="20" t="s">
        <v>83</v>
      </c>
      <c r="P6" s="21" t="s">
        <v>84</v>
      </c>
      <c r="Q6" s="20" t="s">
        <v>84</v>
      </c>
      <c r="R6" s="8"/>
      <c r="S6" s="8" t="str">
        <f>"222,5"</f>
        <v>222,5</v>
      </c>
      <c r="T6" s="8" t="str">
        <f>"332,3260"</f>
        <v>332,3260</v>
      </c>
      <c r="U6" s="7" t="s">
        <v>366</v>
      </c>
    </row>
    <row r="7" spans="1:21">
      <c r="B7" s="5" t="s">
        <v>74</v>
      </c>
    </row>
    <row r="8" spans="1:21" ht="16">
      <c r="A8" s="34" t="s">
        <v>85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73</v>
      </c>
      <c r="B9" s="7" t="s">
        <v>365</v>
      </c>
      <c r="C9" s="7" t="s">
        <v>86</v>
      </c>
      <c r="D9" s="7" t="s">
        <v>87</v>
      </c>
      <c r="E9" s="7" t="s">
        <v>386</v>
      </c>
      <c r="F9" s="7" t="s">
        <v>27</v>
      </c>
      <c r="G9" s="20" t="s">
        <v>17</v>
      </c>
      <c r="H9" s="21" t="s">
        <v>88</v>
      </c>
      <c r="I9" s="20" t="s">
        <v>89</v>
      </c>
      <c r="J9" s="8"/>
      <c r="K9" s="20" t="s">
        <v>81</v>
      </c>
      <c r="L9" s="20" t="s">
        <v>82</v>
      </c>
      <c r="M9" s="21" t="s">
        <v>90</v>
      </c>
      <c r="N9" s="8"/>
      <c r="O9" s="20" t="s">
        <v>91</v>
      </c>
      <c r="P9" s="20" t="s">
        <v>80</v>
      </c>
      <c r="Q9" s="21" t="s">
        <v>92</v>
      </c>
      <c r="R9" s="8"/>
      <c r="S9" s="8" t="str">
        <f>"212,5"</f>
        <v>212,5</v>
      </c>
      <c r="T9" s="8" t="str">
        <f>"277,5888"</f>
        <v>277,5888</v>
      </c>
      <c r="U9" s="7" t="s">
        <v>366</v>
      </c>
    </row>
    <row r="10" spans="1:21">
      <c r="B10" s="5" t="s">
        <v>74</v>
      </c>
    </row>
    <row r="11" spans="1:21" ht="16">
      <c r="A11" s="34" t="s">
        <v>93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8" t="s">
        <v>73</v>
      </c>
      <c r="B12" s="7" t="s">
        <v>94</v>
      </c>
      <c r="C12" s="7" t="s">
        <v>95</v>
      </c>
      <c r="D12" s="7" t="s">
        <v>96</v>
      </c>
      <c r="E12" s="7" t="s">
        <v>386</v>
      </c>
      <c r="F12" s="7" t="s">
        <v>27</v>
      </c>
      <c r="G12" s="20" t="s">
        <v>92</v>
      </c>
      <c r="H12" s="20" t="s">
        <v>97</v>
      </c>
      <c r="I12" s="21" t="s">
        <v>98</v>
      </c>
      <c r="J12" s="8"/>
      <c r="K12" s="20" t="s">
        <v>90</v>
      </c>
      <c r="L12" s="20" t="s">
        <v>99</v>
      </c>
      <c r="M12" s="21" t="s">
        <v>100</v>
      </c>
      <c r="N12" s="8"/>
      <c r="O12" s="20" t="s">
        <v>101</v>
      </c>
      <c r="P12" s="20" t="s">
        <v>15</v>
      </c>
      <c r="Q12" s="20" t="s">
        <v>102</v>
      </c>
      <c r="R12" s="8"/>
      <c r="S12" s="8" t="str">
        <f>"290,0"</f>
        <v>290,0</v>
      </c>
      <c r="T12" s="8" t="str">
        <f>"342,6640"</f>
        <v>342,6640</v>
      </c>
      <c r="U12" s="7" t="s">
        <v>366</v>
      </c>
    </row>
    <row r="13" spans="1:21">
      <c r="B13" s="5" t="s">
        <v>74</v>
      </c>
    </row>
    <row r="14" spans="1:21" ht="16">
      <c r="A14" s="34" t="s">
        <v>103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8" t="s">
        <v>73</v>
      </c>
      <c r="B15" s="7" t="s">
        <v>104</v>
      </c>
      <c r="C15" s="7" t="s">
        <v>105</v>
      </c>
      <c r="D15" s="7" t="s">
        <v>106</v>
      </c>
      <c r="E15" s="7" t="s">
        <v>388</v>
      </c>
      <c r="F15" s="7" t="s">
        <v>107</v>
      </c>
      <c r="G15" s="20" t="s">
        <v>22</v>
      </c>
      <c r="H15" s="20" t="s">
        <v>46</v>
      </c>
      <c r="I15" s="20" t="s">
        <v>108</v>
      </c>
      <c r="J15" s="8"/>
      <c r="K15" s="20" t="s">
        <v>92</v>
      </c>
      <c r="L15" s="20" t="s">
        <v>97</v>
      </c>
      <c r="M15" s="21" t="s">
        <v>109</v>
      </c>
      <c r="N15" s="8"/>
      <c r="O15" s="20" t="s">
        <v>46</v>
      </c>
      <c r="P15" s="20" t="s">
        <v>108</v>
      </c>
      <c r="Q15" s="21" t="s">
        <v>110</v>
      </c>
      <c r="R15" s="8"/>
      <c r="S15" s="8" t="str">
        <f>"465,0"</f>
        <v>465,0</v>
      </c>
      <c r="T15" s="8" t="str">
        <f>"339,4500"</f>
        <v>339,4500</v>
      </c>
      <c r="U15" s="7" t="s">
        <v>367</v>
      </c>
    </row>
    <row r="16" spans="1:21">
      <c r="B16" s="5" t="s">
        <v>74</v>
      </c>
    </row>
    <row r="17" spans="1:21" ht="16">
      <c r="A17" s="34" t="s">
        <v>23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8" t="s">
        <v>73</v>
      </c>
      <c r="B18" s="7" t="s">
        <v>111</v>
      </c>
      <c r="C18" s="7" t="s">
        <v>112</v>
      </c>
      <c r="D18" s="7" t="s">
        <v>113</v>
      </c>
      <c r="E18" s="7" t="s">
        <v>386</v>
      </c>
      <c r="F18" s="7" t="s">
        <v>107</v>
      </c>
      <c r="G18" s="20" t="s">
        <v>30</v>
      </c>
      <c r="H18" s="21" t="s">
        <v>63</v>
      </c>
      <c r="I18" s="21" t="s">
        <v>63</v>
      </c>
      <c r="J18" s="8"/>
      <c r="K18" s="20" t="s">
        <v>18</v>
      </c>
      <c r="L18" s="21" t="s">
        <v>19</v>
      </c>
      <c r="M18" s="20" t="s">
        <v>19</v>
      </c>
      <c r="N18" s="8"/>
      <c r="O18" s="20" t="s">
        <v>22</v>
      </c>
      <c r="P18" s="20" t="s">
        <v>46</v>
      </c>
      <c r="Q18" s="21" t="s">
        <v>108</v>
      </c>
      <c r="R18" s="8"/>
      <c r="S18" s="8" t="str">
        <f>"405,0"</f>
        <v>405,0</v>
      </c>
      <c r="T18" s="8" t="str">
        <f>"282,9735"</f>
        <v>282,9735</v>
      </c>
      <c r="U18" s="7" t="s">
        <v>367</v>
      </c>
    </row>
    <row r="19" spans="1:21">
      <c r="B19" s="5" t="s">
        <v>74</v>
      </c>
    </row>
    <row r="20" spans="1:21" ht="16">
      <c r="B20" s="5" t="s">
        <v>74</v>
      </c>
      <c r="C20" s="16"/>
      <c r="D20" s="16"/>
    </row>
    <row r="21" spans="1:21" ht="14">
      <c r="B21" s="5" t="s">
        <v>74</v>
      </c>
      <c r="C21" s="17"/>
      <c r="D21" s="18"/>
    </row>
    <row r="22" spans="1:21" ht="14">
      <c r="B22" s="5" t="s">
        <v>74</v>
      </c>
      <c r="C22" s="1"/>
      <c r="D22" s="1"/>
      <c r="E22" s="1"/>
      <c r="F22" s="1"/>
    </row>
    <row r="23" spans="1:21">
      <c r="B23" s="5" t="s">
        <v>74</v>
      </c>
      <c r="E23" s="6"/>
      <c r="F23" s="6"/>
    </row>
    <row r="24" spans="1:21">
      <c r="B24" s="5" t="s">
        <v>74</v>
      </c>
      <c r="E24" s="6"/>
      <c r="F24" s="6"/>
    </row>
    <row r="25" spans="1:21">
      <c r="B25" s="5" t="s">
        <v>74</v>
      </c>
      <c r="E25" s="6"/>
      <c r="F25" s="6"/>
    </row>
    <row r="26" spans="1:21">
      <c r="B26" s="5" t="s">
        <v>74</v>
      </c>
    </row>
    <row r="27" spans="1:21">
      <c r="B27" s="5" t="s">
        <v>74</v>
      </c>
    </row>
    <row r="28" spans="1:21" ht="16">
      <c r="B28" s="5" t="s">
        <v>74</v>
      </c>
      <c r="C28" s="16"/>
      <c r="D28" s="16"/>
    </row>
    <row r="29" spans="1:21" ht="14">
      <c r="B29" s="5" t="s">
        <v>74</v>
      </c>
      <c r="C29" s="17"/>
      <c r="D29" s="18"/>
    </row>
    <row r="30" spans="1:21" ht="14">
      <c r="B30" s="5" t="s">
        <v>74</v>
      </c>
      <c r="C30" s="1"/>
      <c r="D30" s="1"/>
      <c r="E30" s="1"/>
      <c r="F30" s="1"/>
    </row>
    <row r="31" spans="1:21">
      <c r="B31" s="5" t="s">
        <v>74</v>
      </c>
      <c r="E31" s="6"/>
      <c r="F31" s="6"/>
    </row>
    <row r="32" spans="1:21">
      <c r="B32" s="5" t="s">
        <v>74</v>
      </c>
    </row>
    <row r="33" spans="2:6" ht="14">
      <c r="B33" s="5" t="s">
        <v>74</v>
      </c>
      <c r="C33" s="17"/>
      <c r="D33" s="18"/>
    </row>
    <row r="34" spans="2:6" ht="14">
      <c r="B34" s="5" t="s">
        <v>74</v>
      </c>
      <c r="C34" s="1"/>
      <c r="D34" s="1"/>
      <c r="E34" s="1"/>
      <c r="F34" s="1"/>
    </row>
    <row r="35" spans="2:6">
      <c r="B35" s="5" t="s">
        <v>74</v>
      </c>
      <c r="E35" s="6"/>
      <c r="F35" s="6"/>
    </row>
    <row r="36" spans="2:6">
      <c r="B36" s="5" t="s">
        <v>74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5">
    <pageSetUpPr fitToPage="1"/>
  </sheetPr>
  <dimension ref="A1:U3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44" t="s">
        <v>350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73</v>
      </c>
      <c r="B6" s="7" t="s">
        <v>11</v>
      </c>
      <c r="C6" s="7" t="s">
        <v>12</v>
      </c>
      <c r="D6" s="7" t="s">
        <v>13</v>
      </c>
      <c r="E6" s="7" t="s">
        <v>387</v>
      </c>
      <c r="F6" s="7" t="s">
        <v>215</v>
      </c>
      <c r="G6" s="20" t="s">
        <v>14</v>
      </c>
      <c r="H6" s="20" t="s">
        <v>15</v>
      </c>
      <c r="I6" s="20" t="s">
        <v>16</v>
      </c>
      <c r="J6" s="8"/>
      <c r="K6" s="20" t="s">
        <v>17</v>
      </c>
      <c r="L6" s="20" t="s">
        <v>18</v>
      </c>
      <c r="M6" s="20" t="s">
        <v>19</v>
      </c>
      <c r="N6" s="8"/>
      <c r="O6" s="20" t="s">
        <v>20</v>
      </c>
      <c r="P6" s="20" t="s">
        <v>21</v>
      </c>
      <c r="Q6" s="20" t="s">
        <v>22</v>
      </c>
      <c r="R6" s="8"/>
      <c r="S6" s="8" t="str">
        <f>"390,0"</f>
        <v>390,0</v>
      </c>
      <c r="T6" s="8" t="str">
        <f>"341,6010"</f>
        <v>341,6010</v>
      </c>
      <c r="U6" s="7" t="s">
        <v>360</v>
      </c>
    </row>
    <row r="7" spans="1:21">
      <c r="B7" s="5" t="s">
        <v>74</v>
      </c>
    </row>
    <row r="8" spans="1:21" ht="16">
      <c r="A8" s="34" t="s">
        <v>23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73</v>
      </c>
      <c r="B9" s="7" t="s">
        <v>24</v>
      </c>
      <c r="C9" s="7" t="s">
        <v>25</v>
      </c>
      <c r="D9" s="7" t="s">
        <v>26</v>
      </c>
      <c r="E9" s="7" t="s">
        <v>386</v>
      </c>
      <c r="F9" s="7" t="s">
        <v>27</v>
      </c>
      <c r="G9" s="21" t="s">
        <v>28</v>
      </c>
      <c r="H9" s="20" t="s">
        <v>28</v>
      </c>
      <c r="I9" s="21" t="s">
        <v>29</v>
      </c>
      <c r="J9" s="8"/>
      <c r="K9" s="20" t="s">
        <v>30</v>
      </c>
      <c r="L9" s="20" t="s">
        <v>20</v>
      </c>
      <c r="M9" s="8"/>
      <c r="N9" s="8"/>
      <c r="O9" s="20" t="s">
        <v>31</v>
      </c>
      <c r="P9" s="20" t="s">
        <v>32</v>
      </c>
      <c r="Q9" s="20" t="s">
        <v>33</v>
      </c>
      <c r="R9" s="8"/>
      <c r="S9" s="8" t="str">
        <f>"575,0"</f>
        <v>575,0</v>
      </c>
      <c r="T9" s="8" t="str">
        <f>"390,1375"</f>
        <v>390,1375</v>
      </c>
      <c r="U9" s="7"/>
    </row>
    <row r="10" spans="1:21">
      <c r="B10" s="5" t="s">
        <v>74</v>
      </c>
    </row>
    <row r="11" spans="1:21" ht="16">
      <c r="A11" s="34" t="s">
        <v>34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8" t="s">
        <v>73</v>
      </c>
      <c r="B12" s="7" t="s">
        <v>35</v>
      </c>
      <c r="C12" s="7" t="s">
        <v>36</v>
      </c>
      <c r="D12" s="7" t="s">
        <v>37</v>
      </c>
      <c r="E12" s="7" t="s">
        <v>386</v>
      </c>
      <c r="F12" s="7" t="s">
        <v>27</v>
      </c>
      <c r="G12" s="20" t="s">
        <v>28</v>
      </c>
      <c r="H12" s="20" t="s">
        <v>31</v>
      </c>
      <c r="I12" s="20" t="s">
        <v>38</v>
      </c>
      <c r="J12" s="8"/>
      <c r="K12" s="20" t="s">
        <v>16</v>
      </c>
      <c r="L12" s="20" t="s">
        <v>39</v>
      </c>
      <c r="M12" s="21" t="s">
        <v>20</v>
      </c>
      <c r="N12" s="8"/>
      <c r="O12" s="20" t="s">
        <v>28</v>
      </c>
      <c r="P12" s="20" t="s">
        <v>31</v>
      </c>
      <c r="Q12" s="21" t="s">
        <v>32</v>
      </c>
      <c r="R12" s="8"/>
      <c r="S12" s="8" t="str">
        <f>"572,5"</f>
        <v>572,5</v>
      </c>
      <c r="T12" s="8" t="str">
        <f>"365,7130"</f>
        <v>365,7130</v>
      </c>
      <c r="U12" s="7" t="s">
        <v>362</v>
      </c>
    </row>
    <row r="13" spans="1:21">
      <c r="B13" s="5" t="s">
        <v>74</v>
      </c>
    </row>
    <row r="14" spans="1:21" ht="16">
      <c r="A14" s="34" t="s">
        <v>40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10" t="s">
        <v>73</v>
      </c>
      <c r="B15" s="9" t="s">
        <v>41</v>
      </c>
      <c r="C15" s="9" t="s">
        <v>42</v>
      </c>
      <c r="D15" s="9" t="s">
        <v>43</v>
      </c>
      <c r="E15" s="9" t="s">
        <v>386</v>
      </c>
      <c r="F15" s="9" t="s">
        <v>27</v>
      </c>
      <c r="G15" s="22" t="s">
        <v>44</v>
      </c>
      <c r="H15" s="23" t="s">
        <v>45</v>
      </c>
      <c r="I15" s="22" t="s">
        <v>45</v>
      </c>
      <c r="J15" s="10"/>
      <c r="K15" s="22" t="s">
        <v>22</v>
      </c>
      <c r="L15" s="22" t="s">
        <v>46</v>
      </c>
      <c r="M15" s="22" t="s">
        <v>47</v>
      </c>
      <c r="N15" s="10"/>
      <c r="O15" s="22" t="s">
        <v>48</v>
      </c>
      <c r="P15" s="22" t="s">
        <v>49</v>
      </c>
      <c r="Q15" s="22" t="s">
        <v>50</v>
      </c>
      <c r="R15" s="10"/>
      <c r="S15" s="10" t="str">
        <f>"730,0"</f>
        <v>730,0</v>
      </c>
      <c r="T15" s="10" t="str">
        <f>"434,4960"</f>
        <v>434,4960</v>
      </c>
      <c r="U15" s="9"/>
    </row>
    <row r="16" spans="1:21">
      <c r="A16" s="12" t="s">
        <v>75</v>
      </c>
      <c r="B16" s="11" t="s">
        <v>51</v>
      </c>
      <c r="C16" s="11" t="s">
        <v>52</v>
      </c>
      <c r="D16" s="11" t="s">
        <v>53</v>
      </c>
      <c r="E16" s="11" t="s">
        <v>386</v>
      </c>
      <c r="F16" s="11" t="s">
        <v>27</v>
      </c>
      <c r="G16" s="24" t="s">
        <v>54</v>
      </c>
      <c r="H16" s="24" t="s">
        <v>44</v>
      </c>
      <c r="I16" s="24" t="s">
        <v>55</v>
      </c>
      <c r="J16" s="12"/>
      <c r="K16" s="24" t="s">
        <v>22</v>
      </c>
      <c r="L16" s="24" t="s">
        <v>56</v>
      </c>
      <c r="M16" s="24" t="s">
        <v>57</v>
      </c>
      <c r="N16" s="12"/>
      <c r="O16" s="24" t="s">
        <v>54</v>
      </c>
      <c r="P16" s="24" t="s">
        <v>44</v>
      </c>
      <c r="Q16" s="24" t="s">
        <v>45</v>
      </c>
      <c r="R16" s="12"/>
      <c r="S16" s="12" t="str">
        <f>"685,0"</f>
        <v>685,0</v>
      </c>
      <c r="T16" s="12" t="str">
        <f>"407,2325"</f>
        <v>407,2325</v>
      </c>
      <c r="U16" s="11" t="s">
        <v>58</v>
      </c>
    </row>
    <row r="17" spans="1:21">
      <c r="A17" s="14" t="s">
        <v>73</v>
      </c>
      <c r="B17" s="13" t="s">
        <v>59</v>
      </c>
      <c r="C17" s="13" t="s">
        <v>60</v>
      </c>
      <c r="D17" s="13" t="s">
        <v>61</v>
      </c>
      <c r="E17" s="13" t="s">
        <v>391</v>
      </c>
      <c r="F17" s="13" t="s">
        <v>368</v>
      </c>
      <c r="G17" s="25" t="s">
        <v>38</v>
      </c>
      <c r="H17" s="25" t="s">
        <v>54</v>
      </c>
      <c r="I17" s="25" t="s">
        <v>62</v>
      </c>
      <c r="J17" s="14"/>
      <c r="K17" s="25" t="s">
        <v>63</v>
      </c>
      <c r="L17" s="25" t="s">
        <v>64</v>
      </c>
      <c r="M17" s="25" t="s">
        <v>46</v>
      </c>
      <c r="N17" s="14"/>
      <c r="O17" s="25" t="s">
        <v>54</v>
      </c>
      <c r="P17" s="25" t="s">
        <v>45</v>
      </c>
      <c r="Q17" s="25" t="s">
        <v>65</v>
      </c>
      <c r="R17" s="14"/>
      <c r="S17" s="14" t="str">
        <f>"700,0"</f>
        <v>700,0</v>
      </c>
      <c r="T17" s="14" t="str">
        <f>"445,4404"</f>
        <v>445,4404</v>
      </c>
      <c r="U17" s="13"/>
    </row>
    <row r="18" spans="1:21">
      <c r="B18" s="5" t="s">
        <v>74</v>
      </c>
    </row>
    <row r="19" spans="1:21" ht="16">
      <c r="B19" s="5" t="s">
        <v>74</v>
      </c>
      <c r="C19" s="16"/>
      <c r="D19" s="16"/>
    </row>
    <row r="20" spans="1:21" ht="14">
      <c r="B20" s="5" t="s">
        <v>74</v>
      </c>
      <c r="C20" s="17"/>
      <c r="D20" s="18"/>
    </row>
    <row r="21" spans="1:21" ht="14">
      <c r="B21" s="5" t="s">
        <v>74</v>
      </c>
      <c r="C21" s="1"/>
      <c r="D21" s="1"/>
      <c r="E21" s="1"/>
      <c r="F21" s="1"/>
    </row>
    <row r="22" spans="1:21">
      <c r="B22" s="5" t="s">
        <v>74</v>
      </c>
      <c r="E22" s="6"/>
      <c r="F22" s="6"/>
    </row>
    <row r="23" spans="1:21">
      <c r="B23" s="5" t="s">
        <v>74</v>
      </c>
    </row>
    <row r="24" spans="1:21" ht="14">
      <c r="B24" s="5" t="s">
        <v>74</v>
      </c>
      <c r="C24" s="17"/>
      <c r="D24" s="18"/>
    </row>
    <row r="25" spans="1:21" ht="14">
      <c r="B25" s="5" t="s">
        <v>74</v>
      </c>
      <c r="C25" s="1"/>
      <c r="D25" s="1"/>
      <c r="E25" s="1"/>
      <c r="F25" s="1"/>
    </row>
    <row r="26" spans="1:21">
      <c r="B26" s="5" t="s">
        <v>74</v>
      </c>
      <c r="E26" s="6"/>
      <c r="F26" s="6"/>
    </row>
    <row r="27" spans="1:21">
      <c r="B27" s="5" t="s">
        <v>74</v>
      </c>
      <c r="E27" s="6"/>
      <c r="F27" s="6"/>
    </row>
    <row r="28" spans="1:21">
      <c r="B28" s="5" t="s">
        <v>74</v>
      </c>
      <c r="E28" s="6"/>
      <c r="F28" s="6"/>
    </row>
    <row r="29" spans="1:21">
      <c r="B29" s="5" t="s">
        <v>74</v>
      </c>
    </row>
    <row r="30" spans="1:21" ht="14">
      <c r="B30" s="5" t="s">
        <v>74</v>
      </c>
      <c r="C30" s="17"/>
      <c r="D30" s="18"/>
    </row>
    <row r="31" spans="1:21" ht="14">
      <c r="B31" s="5" t="s">
        <v>74</v>
      </c>
      <c r="C31" s="1"/>
      <c r="D31" s="1"/>
      <c r="E31" s="1"/>
      <c r="F31" s="1"/>
    </row>
    <row r="32" spans="1:21">
      <c r="B32" s="5" t="s">
        <v>74</v>
      </c>
      <c r="E32" s="6"/>
      <c r="F32" s="6"/>
    </row>
    <row r="33" spans="2:2">
      <c r="B33" s="5" t="s">
        <v>74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A14:R14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44" t="s">
        <v>351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23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8" t="s">
        <v>73</v>
      </c>
      <c r="B6" s="7" t="s">
        <v>338</v>
      </c>
      <c r="C6" s="7" t="s">
        <v>339</v>
      </c>
      <c r="D6" s="7" t="s">
        <v>340</v>
      </c>
      <c r="E6" s="7" t="s">
        <v>386</v>
      </c>
      <c r="F6" s="7" t="s">
        <v>27</v>
      </c>
      <c r="G6" s="20" t="s">
        <v>83</v>
      </c>
      <c r="H6" s="20" t="s">
        <v>84</v>
      </c>
      <c r="I6" s="20" t="s">
        <v>109</v>
      </c>
      <c r="J6" s="8"/>
      <c r="K6" s="20" t="s">
        <v>63</v>
      </c>
      <c r="L6" s="20" t="s">
        <v>22</v>
      </c>
      <c r="M6" s="20" t="s">
        <v>46</v>
      </c>
      <c r="N6" s="8"/>
      <c r="O6" s="8" t="str">
        <f>"277,5"</f>
        <v>277,5</v>
      </c>
      <c r="P6" s="8" t="str">
        <f>"188,1173"</f>
        <v>188,1173</v>
      </c>
      <c r="Q6" s="7"/>
    </row>
    <row r="7" spans="1:17">
      <c r="B7" s="5" t="s">
        <v>74</v>
      </c>
    </row>
    <row r="8" spans="1:17" ht="14">
      <c r="C8" s="17"/>
      <c r="D8" s="18"/>
    </row>
    <row r="9" spans="1:17" ht="14">
      <c r="C9" s="1"/>
      <c r="D9" s="1"/>
      <c r="E9" s="1"/>
      <c r="F9" s="1"/>
    </row>
    <row r="10" spans="1:17">
      <c r="E10" s="6"/>
      <c r="F10" s="6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33203125" style="5" customWidth="1"/>
    <col min="18" max="16384" width="9.1640625" style="3"/>
  </cols>
  <sheetData>
    <row r="1" spans="1:17" s="2" customFormat="1" ht="29" customHeight="1">
      <c r="A1" s="44" t="s">
        <v>352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40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8" t="s">
        <v>73</v>
      </c>
      <c r="B6" s="7" t="s">
        <v>136</v>
      </c>
      <c r="C6" s="7" t="s">
        <v>137</v>
      </c>
      <c r="D6" s="7" t="s">
        <v>138</v>
      </c>
      <c r="E6" s="7" t="s">
        <v>386</v>
      </c>
      <c r="F6" s="7" t="s">
        <v>27</v>
      </c>
      <c r="G6" s="20" t="s">
        <v>141</v>
      </c>
      <c r="H6" s="20" t="s">
        <v>29</v>
      </c>
      <c r="I6" s="20" t="s">
        <v>31</v>
      </c>
      <c r="J6" s="8"/>
      <c r="K6" s="20" t="s">
        <v>44</v>
      </c>
      <c r="L6" s="20" t="s">
        <v>142</v>
      </c>
      <c r="M6" s="20" t="s">
        <v>65</v>
      </c>
      <c r="N6" s="8"/>
      <c r="O6" s="8" t="str">
        <f>"485,0"</f>
        <v>485,0</v>
      </c>
      <c r="P6" s="8" t="str">
        <f>"287,9445"</f>
        <v>287,9445</v>
      </c>
      <c r="Q6" s="7"/>
    </row>
    <row r="7" spans="1:17">
      <c r="B7" s="5" t="s">
        <v>74</v>
      </c>
    </row>
    <row r="8" spans="1:17" ht="14">
      <c r="B8" s="5" t="s">
        <v>74</v>
      </c>
      <c r="C8" s="17"/>
      <c r="D8" s="18"/>
    </row>
    <row r="9" spans="1:17" ht="14">
      <c r="B9" s="5" t="s">
        <v>74</v>
      </c>
      <c r="C9" s="1"/>
      <c r="D9" s="1"/>
      <c r="E9" s="1"/>
      <c r="F9" s="1"/>
    </row>
    <row r="10" spans="1:17">
      <c r="B10" s="5" t="s">
        <v>74</v>
      </c>
      <c r="E10" s="6"/>
      <c r="F10" s="6"/>
    </row>
    <row r="11" spans="1:17">
      <c r="B11" s="5" t="s">
        <v>74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8"/>
  <sheetViews>
    <sheetView topLeftCell="A19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6.66406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44" t="s">
        <v>353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8</v>
      </c>
      <c r="H3" s="38"/>
      <c r="I3" s="38"/>
      <c r="J3" s="38"/>
      <c r="K3" s="55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6"/>
      <c r="L4" s="39"/>
      <c r="M4" s="41"/>
    </row>
    <row r="5" spans="1:13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73</v>
      </c>
      <c r="B6" s="7" t="s">
        <v>249</v>
      </c>
      <c r="C6" s="7" t="s">
        <v>250</v>
      </c>
      <c r="D6" s="7" t="s">
        <v>251</v>
      </c>
      <c r="E6" s="7" t="s">
        <v>386</v>
      </c>
      <c r="F6" s="7" t="s">
        <v>107</v>
      </c>
      <c r="G6" s="20" t="s">
        <v>100</v>
      </c>
      <c r="H6" s="20" t="s">
        <v>125</v>
      </c>
      <c r="I6" s="21" t="s">
        <v>119</v>
      </c>
      <c r="J6" s="8"/>
      <c r="K6" s="30" t="str">
        <f>"55,0"</f>
        <v>55,0</v>
      </c>
      <c r="L6" s="8" t="str">
        <f>"63,6460"</f>
        <v>63,6460</v>
      </c>
      <c r="M6" s="7"/>
    </row>
    <row r="7" spans="1:13">
      <c r="B7" s="5" t="s">
        <v>74</v>
      </c>
    </row>
    <row r="8" spans="1:13" ht="16">
      <c r="A8" s="34" t="s">
        <v>103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73</v>
      </c>
      <c r="B9" s="9" t="s">
        <v>252</v>
      </c>
      <c r="C9" s="9" t="s">
        <v>253</v>
      </c>
      <c r="D9" s="9" t="s">
        <v>254</v>
      </c>
      <c r="E9" s="9" t="s">
        <v>389</v>
      </c>
      <c r="F9" s="9" t="s">
        <v>215</v>
      </c>
      <c r="G9" s="22" t="s">
        <v>216</v>
      </c>
      <c r="H9" s="22" t="s">
        <v>16</v>
      </c>
      <c r="I9" s="22" t="s">
        <v>30</v>
      </c>
      <c r="J9" s="10"/>
      <c r="K9" s="31" t="str">
        <f>"140,0"</f>
        <v>140,0</v>
      </c>
      <c r="L9" s="10" t="str">
        <f>"100,3240"</f>
        <v>100,3240</v>
      </c>
      <c r="M9" s="9" t="s">
        <v>360</v>
      </c>
    </row>
    <row r="10" spans="1:13">
      <c r="A10" s="12" t="s">
        <v>75</v>
      </c>
      <c r="B10" s="11" t="s">
        <v>255</v>
      </c>
      <c r="C10" s="11" t="s">
        <v>256</v>
      </c>
      <c r="D10" s="11" t="s">
        <v>257</v>
      </c>
      <c r="E10" s="11" t="s">
        <v>389</v>
      </c>
      <c r="F10" s="11" t="s">
        <v>27</v>
      </c>
      <c r="G10" s="24" t="s">
        <v>14</v>
      </c>
      <c r="H10" s="26" t="s">
        <v>216</v>
      </c>
      <c r="I10" s="26" t="s">
        <v>216</v>
      </c>
      <c r="J10" s="12"/>
      <c r="K10" s="32" t="str">
        <f>"120,0"</f>
        <v>120,0</v>
      </c>
      <c r="L10" s="12" t="str">
        <f>"88,5960"</f>
        <v>88,5960</v>
      </c>
      <c r="M10" s="11"/>
    </row>
    <row r="11" spans="1:13">
      <c r="A11" s="12" t="s">
        <v>248</v>
      </c>
      <c r="B11" s="11" t="s">
        <v>258</v>
      </c>
      <c r="C11" s="11" t="s">
        <v>259</v>
      </c>
      <c r="D11" s="11" t="s">
        <v>257</v>
      </c>
      <c r="E11" s="11" t="s">
        <v>389</v>
      </c>
      <c r="F11" s="11" t="s">
        <v>27</v>
      </c>
      <c r="G11" s="26" t="s">
        <v>97</v>
      </c>
      <c r="H11" s="24" t="s">
        <v>97</v>
      </c>
      <c r="I11" s="26" t="s">
        <v>260</v>
      </c>
      <c r="J11" s="12"/>
      <c r="K11" s="32" t="str">
        <f>"105,0"</f>
        <v>105,0</v>
      </c>
      <c r="L11" s="12" t="str">
        <f>"77,5215"</f>
        <v>77,5215</v>
      </c>
      <c r="M11" s="11"/>
    </row>
    <row r="12" spans="1:13">
      <c r="A12" s="12" t="s">
        <v>73</v>
      </c>
      <c r="B12" s="11" t="s">
        <v>261</v>
      </c>
      <c r="C12" s="11" t="s">
        <v>262</v>
      </c>
      <c r="D12" s="11" t="s">
        <v>254</v>
      </c>
      <c r="E12" s="11" t="s">
        <v>386</v>
      </c>
      <c r="F12" s="11" t="s">
        <v>370</v>
      </c>
      <c r="G12" s="24" t="s">
        <v>15</v>
      </c>
      <c r="H12" s="24" t="s">
        <v>30</v>
      </c>
      <c r="I12" s="24" t="s">
        <v>63</v>
      </c>
      <c r="J12" s="12"/>
      <c r="K12" s="32" t="str">
        <f>"150,0"</f>
        <v>150,0</v>
      </c>
      <c r="L12" s="12" t="str">
        <f>"107,4900"</f>
        <v>107,4900</v>
      </c>
      <c r="M12" s="11" t="s">
        <v>372</v>
      </c>
    </row>
    <row r="13" spans="1:13">
      <c r="A13" s="12" t="s">
        <v>75</v>
      </c>
      <c r="B13" s="11" t="s">
        <v>252</v>
      </c>
      <c r="C13" s="11" t="s">
        <v>263</v>
      </c>
      <c r="D13" s="11" t="s">
        <v>254</v>
      </c>
      <c r="E13" s="11" t="s">
        <v>386</v>
      </c>
      <c r="F13" s="11" t="s">
        <v>215</v>
      </c>
      <c r="G13" s="24" t="s">
        <v>216</v>
      </c>
      <c r="H13" s="24" t="s">
        <v>16</v>
      </c>
      <c r="I13" s="24" t="s">
        <v>30</v>
      </c>
      <c r="J13" s="12"/>
      <c r="K13" s="32" t="str">
        <f>"140,0"</f>
        <v>140,0</v>
      </c>
      <c r="L13" s="12" t="str">
        <f>"100,3240"</f>
        <v>100,3240</v>
      </c>
      <c r="M13" s="11" t="s">
        <v>360</v>
      </c>
    </row>
    <row r="14" spans="1:13">
      <c r="A14" s="12" t="s">
        <v>248</v>
      </c>
      <c r="B14" s="11" t="s">
        <v>264</v>
      </c>
      <c r="C14" s="11" t="s">
        <v>265</v>
      </c>
      <c r="D14" s="11" t="s">
        <v>266</v>
      </c>
      <c r="E14" s="11" t="s">
        <v>386</v>
      </c>
      <c r="F14" s="11" t="s">
        <v>27</v>
      </c>
      <c r="G14" s="24" t="s">
        <v>126</v>
      </c>
      <c r="H14" s="24" t="s">
        <v>15</v>
      </c>
      <c r="I14" s="24" t="s">
        <v>16</v>
      </c>
      <c r="J14" s="12"/>
      <c r="K14" s="32" t="str">
        <f>"135,0"</f>
        <v>135,0</v>
      </c>
      <c r="L14" s="12" t="str">
        <f>"96,5520"</f>
        <v>96,5520</v>
      </c>
      <c r="M14" s="11"/>
    </row>
    <row r="15" spans="1:13">
      <c r="A15" s="12" t="s">
        <v>305</v>
      </c>
      <c r="B15" s="11" t="s">
        <v>267</v>
      </c>
      <c r="C15" s="11" t="s">
        <v>268</v>
      </c>
      <c r="D15" s="11" t="s">
        <v>266</v>
      </c>
      <c r="E15" s="11" t="s">
        <v>386</v>
      </c>
      <c r="F15" s="11" t="s">
        <v>27</v>
      </c>
      <c r="G15" s="24" t="s">
        <v>260</v>
      </c>
      <c r="H15" s="26" t="s">
        <v>164</v>
      </c>
      <c r="I15" s="26" t="s">
        <v>164</v>
      </c>
      <c r="J15" s="12"/>
      <c r="K15" s="32" t="str">
        <f>"112,5"</f>
        <v>112,5</v>
      </c>
      <c r="L15" s="12" t="str">
        <f>"80,4600"</f>
        <v>80,4600</v>
      </c>
      <c r="M15" s="11" t="s">
        <v>373</v>
      </c>
    </row>
    <row r="16" spans="1:13">
      <c r="A16" s="12" t="s">
        <v>306</v>
      </c>
      <c r="B16" s="11" t="s">
        <v>269</v>
      </c>
      <c r="C16" s="11" t="s">
        <v>270</v>
      </c>
      <c r="D16" s="11" t="s">
        <v>271</v>
      </c>
      <c r="E16" s="11" t="s">
        <v>386</v>
      </c>
      <c r="F16" s="11" t="s">
        <v>27</v>
      </c>
      <c r="G16" s="24" t="s">
        <v>83</v>
      </c>
      <c r="H16" s="24" t="s">
        <v>97</v>
      </c>
      <c r="I16" s="26" t="s">
        <v>163</v>
      </c>
      <c r="J16" s="12"/>
      <c r="K16" s="32" t="str">
        <f>"105,0"</f>
        <v>105,0</v>
      </c>
      <c r="L16" s="12" t="str">
        <f>"78,6870"</f>
        <v>78,6870</v>
      </c>
      <c r="M16" s="11"/>
    </row>
    <row r="17" spans="1:13">
      <c r="A17" s="14" t="s">
        <v>307</v>
      </c>
      <c r="B17" s="13" t="s">
        <v>272</v>
      </c>
      <c r="C17" s="13" t="s">
        <v>273</v>
      </c>
      <c r="D17" s="13" t="s">
        <v>274</v>
      </c>
      <c r="E17" s="13" t="s">
        <v>386</v>
      </c>
      <c r="F17" s="13" t="s">
        <v>27</v>
      </c>
      <c r="G17" s="25" t="s">
        <v>18</v>
      </c>
      <c r="H17" s="25" t="s">
        <v>97</v>
      </c>
      <c r="I17" s="27" t="s">
        <v>163</v>
      </c>
      <c r="J17" s="14"/>
      <c r="K17" s="33" t="str">
        <f>"105,0"</f>
        <v>105,0</v>
      </c>
      <c r="L17" s="14" t="str">
        <f>"76,3455"</f>
        <v>76,3455</v>
      </c>
      <c r="M17" s="13"/>
    </row>
    <row r="18" spans="1:13">
      <c r="B18" s="5" t="s">
        <v>74</v>
      </c>
    </row>
    <row r="19" spans="1:13" ht="16">
      <c r="A19" s="34" t="s">
        <v>23</v>
      </c>
      <c r="B19" s="34"/>
      <c r="C19" s="35"/>
      <c r="D19" s="35"/>
      <c r="E19" s="35"/>
      <c r="F19" s="35"/>
      <c r="G19" s="35"/>
      <c r="H19" s="35"/>
      <c r="I19" s="35"/>
      <c r="J19" s="35"/>
    </row>
    <row r="20" spans="1:13">
      <c r="A20" s="8" t="s">
        <v>308</v>
      </c>
      <c r="B20" s="7" t="s">
        <v>275</v>
      </c>
      <c r="C20" s="7" t="s">
        <v>276</v>
      </c>
      <c r="D20" s="7" t="s">
        <v>277</v>
      </c>
      <c r="E20" s="7" t="s">
        <v>386</v>
      </c>
      <c r="F20" s="7" t="s">
        <v>370</v>
      </c>
      <c r="G20" s="21" t="s">
        <v>16</v>
      </c>
      <c r="H20" s="21" t="s">
        <v>20</v>
      </c>
      <c r="I20" s="21" t="s">
        <v>20</v>
      </c>
      <c r="J20" s="8"/>
      <c r="K20" s="30">
        <v>0</v>
      </c>
      <c r="L20" s="8" t="str">
        <f>"0,0000"</f>
        <v>0,0000</v>
      </c>
      <c r="M20" s="7"/>
    </row>
    <row r="21" spans="1:13">
      <c r="B21" s="5" t="s">
        <v>74</v>
      </c>
    </row>
    <row r="22" spans="1:13" ht="16">
      <c r="A22" s="34" t="s">
        <v>34</v>
      </c>
      <c r="B22" s="34"/>
      <c r="C22" s="35"/>
      <c r="D22" s="35"/>
      <c r="E22" s="35"/>
      <c r="F22" s="35"/>
      <c r="G22" s="35"/>
      <c r="H22" s="35"/>
      <c r="I22" s="35"/>
      <c r="J22" s="35"/>
    </row>
    <row r="23" spans="1:13">
      <c r="A23" s="10" t="s">
        <v>73</v>
      </c>
      <c r="B23" s="9" t="s">
        <v>278</v>
      </c>
      <c r="C23" s="9" t="s">
        <v>279</v>
      </c>
      <c r="D23" s="9" t="s">
        <v>280</v>
      </c>
      <c r="E23" s="9" t="s">
        <v>387</v>
      </c>
      <c r="F23" s="9" t="s">
        <v>27</v>
      </c>
      <c r="G23" s="22" t="s">
        <v>19</v>
      </c>
      <c r="H23" s="23" t="s">
        <v>92</v>
      </c>
      <c r="I23" s="23" t="s">
        <v>92</v>
      </c>
      <c r="J23" s="10"/>
      <c r="K23" s="31" t="str">
        <f>"95,0"</f>
        <v>95,0</v>
      </c>
      <c r="L23" s="10" t="str">
        <f>"60,9995"</f>
        <v>60,9995</v>
      </c>
      <c r="M23" s="9" t="s">
        <v>359</v>
      </c>
    </row>
    <row r="24" spans="1:13">
      <c r="A24" s="12" t="s">
        <v>73</v>
      </c>
      <c r="B24" s="11" t="s">
        <v>187</v>
      </c>
      <c r="C24" s="11" t="s">
        <v>188</v>
      </c>
      <c r="D24" s="11" t="s">
        <v>189</v>
      </c>
      <c r="E24" s="11" t="s">
        <v>388</v>
      </c>
      <c r="F24" s="11" t="s">
        <v>27</v>
      </c>
      <c r="G24" s="24" t="s">
        <v>126</v>
      </c>
      <c r="H24" s="26" t="s">
        <v>15</v>
      </c>
      <c r="I24" s="26" t="s">
        <v>15</v>
      </c>
      <c r="J24" s="12"/>
      <c r="K24" s="32" t="str">
        <f>"125,0"</f>
        <v>125,0</v>
      </c>
      <c r="L24" s="12" t="str">
        <f>"80,3000"</f>
        <v>80,3000</v>
      </c>
      <c r="M24" s="11" t="s">
        <v>359</v>
      </c>
    </row>
    <row r="25" spans="1:13">
      <c r="A25" s="12" t="s">
        <v>75</v>
      </c>
      <c r="B25" s="11" t="s">
        <v>281</v>
      </c>
      <c r="C25" s="11" t="s">
        <v>282</v>
      </c>
      <c r="D25" s="11" t="s">
        <v>283</v>
      </c>
      <c r="E25" s="11" t="s">
        <v>388</v>
      </c>
      <c r="F25" s="11" t="s">
        <v>27</v>
      </c>
      <c r="G25" s="24" t="s">
        <v>97</v>
      </c>
      <c r="H25" s="26" t="s">
        <v>260</v>
      </c>
      <c r="I25" s="24" t="s">
        <v>98</v>
      </c>
      <c r="J25" s="12"/>
      <c r="K25" s="32" t="str">
        <f>"115,0"</f>
        <v>115,0</v>
      </c>
      <c r="L25" s="12" t="str">
        <f>"75,5090"</f>
        <v>75,5090</v>
      </c>
      <c r="M25" s="11" t="s">
        <v>374</v>
      </c>
    </row>
    <row r="26" spans="1:13">
      <c r="A26" s="12" t="s">
        <v>73</v>
      </c>
      <c r="B26" s="11" t="s">
        <v>193</v>
      </c>
      <c r="C26" s="11" t="s">
        <v>194</v>
      </c>
      <c r="D26" s="11" t="s">
        <v>195</v>
      </c>
      <c r="E26" s="11" t="s">
        <v>386</v>
      </c>
      <c r="F26" s="11" t="s">
        <v>27</v>
      </c>
      <c r="G26" s="24" t="s">
        <v>179</v>
      </c>
      <c r="H26" s="24" t="s">
        <v>102</v>
      </c>
      <c r="I26" s="24" t="s">
        <v>39</v>
      </c>
      <c r="J26" s="12"/>
      <c r="K26" s="32" t="str">
        <f>"142,5"</f>
        <v>142,5</v>
      </c>
      <c r="L26" s="12" t="str">
        <f>"91,7700"</f>
        <v>91,7700</v>
      </c>
      <c r="M26" s="11"/>
    </row>
    <row r="27" spans="1:13">
      <c r="A27" s="12" t="s">
        <v>75</v>
      </c>
      <c r="B27" s="11" t="s">
        <v>284</v>
      </c>
      <c r="C27" s="11" t="s">
        <v>285</v>
      </c>
      <c r="D27" s="11" t="s">
        <v>195</v>
      </c>
      <c r="E27" s="11" t="s">
        <v>386</v>
      </c>
      <c r="F27" s="11" t="s">
        <v>27</v>
      </c>
      <c r="G27" s="24" t="s">
        <v>16</v>
      </c>
      <c r="H27" s="24" t="s">
        <v>30</v>
      </c>
      <c r="I27" s="26" t="s">
        <v>20</v>
      </c>
      <c r="J27" s="12"/>
      <c r="K27" s="32" t="str">
        <f>"140,0"</f>
        <v>140,0</v>
      </c>
      <c r="L27" s="12" t="str">
        <f>"90,1600"</f>
        <v>90,1600</v>
      </c>
      <c r="M27" s="11" t="s">
        <v>373</v>
      </c>
    </row>
    <row r="28" spans="1:13">
      <c r="A28" s="12" t="s">
        <v>248</v>
      </c>
      <c r="B28" s="11" t="s">
        <v>286</v>
      </c>
      <c r="C28" s="11" t="s">
        <v>287</v>
      </c>
      <c r="D28" s="11" t="s">
        <v>288</v>
      </c>
      <c r="E28" s="11" t="s">
        <v>386</v>
      </c>
      <c r="F28" s="11" t="s">
        <v>371</v>
      </c>
      <c r="G28" s="24" t="s">
        <v>15</v>
      </c>
      <c r="H28" s="24" t="s">
        <v>16</v>
      </c>
      <c r="I28" s="26" t="s">
        <v>102</v>
      </c>
      <c r="J28" s="12"/>
      <c r="K28" s="32" t="str">
        <f>"135,0"</f>
        <v>135,0</v>
      </c>
      <c r="L28" s="12" t="str">
        <f>"88,0605"</f>
        <v>88,0605</v>
      </c>
      <c r="M28" s="11"/>
    </row>
    <row r="29" spans="1:13">
      <c r="A29" s="14" t="s">
        <v>305</v>
      </c>
      <c r="B29" s="13" t="s">
        <v>289</v>
      </c>
      <c r="C29" s="13" t="s">
        <v>290</v>
      </c>
      <c r="D29" s="13" t="s">
        <v>37</v>
      </c>
      <c r="E29" s="13" t="s">
        <v>386</v>
      </c>
      <c r="F29" s="13" t="s">
        <v>27</v>
      </c>
      <c r="G29" s="25" t="s">
        <v>15</v>
      </c>
      <c r="H29" s="27" t="s">
        <v>16</v>
      </c>
      <c r="I29" s="27" t="s">
        <v>16</v>
      </c>
      <c r="J29" s="14"/>
      <c r="K29" s="33" t="str">
        <f>"130,0"</f>
        <v>130,0</v>
      </c>
      <c r="L29" s="14" t="str">
        <f>"83,0440"</f>
        <v>83,0440</v>
      </c>
      <c r="M29" s="13"/>
    </row>
    <row r="30" spans="1:13">
      <c r="B30" s="5" t="s">
        <v>74</v>
      </c>
    </row>
    <row r="31" spans="1:13" ht="16">
      <c r="A31" s="34" t="s">
        <v>130</v>
      </c>
      <c r="B31" s="34"/>
      <c r="C31" s="35"/>
      <c r="D31" s="35"/>
      <c r="E31" s="35"/>
      <c r="F31" s="35"/>
      <c r="G31" s="35"/>
      <c r="H31" s="35"/>
      <c r="I31" s="35"/>
      <c r="J31" s="35"/>
    </row>
    <row r="32" spans="1:13">
      <c r="A32" s="10" t="s">
        <v>73</v>
      </c>
      <c r="B32" s="9" t="s">
        <v>291</v>
      </c>
      <c r="C32" s="9" t="s">
        <v>292</v>
      </c>
      <c r="D32" s="9" t="s">
        <v>293</v>
      </c>
      <c r="E32" s="9" t="s">
        <v>388</v>
      </c>
      <c r="F32" s="9" t="s">
        <v>27</v>
      </c>
      <c r="G32" s="22" t="s">
        <v>30</v>
      </c>
      <c r="H32" s="22" t="s">
        <v>20</v>
      </c>
      <c r="I32" s="23" t="s">
        <v>294</v>
      </c>
      <c r="J32" s="10"/>
      <c r="K32" s="31" t="str">
        <f>"145,0"</f>
        <v>145,0</v>
      </c>
      <c r="L32" s="10" t="str">
        <f>"89,4940"</f>
        <v>89,4940</v>
      </c>
      <c r="M32" s="9"/>
    </row>
    <row r="33" spans="1:13">
      <c r="A33" s="12" t="s">
        <v>73</v>
      </c>
      <c r="B33" s="11" t="s">
        <v>295</v>
      </c>
      <c r="C33" s="11" t="s">
        <v>296</v>
      </c>
      <c r="D33" s="11" t="s">
        <v>297</v>
      </c>
      <c r="E33" s="11" t="s">
        <v>386</v>
      </c>
      <c r="F33" s="11" t="s">
        <v>27</v>
      </c>
      <c r="G33" s="24" t="s">
        <v>179</v>
      </c>
      <c r="H33" s="24" t="s">
        <v>102</v>
      </c>
      <c r="I33" s="24" t="s">
        <v>30</v>
      </c>
      <c r="J33" s="12"/>
      <c r="K33" s="32" t="str">
        <f>"140,0"</f>
        <v>140,0</v>
      </c>
      <c r="L33" s="12" t="str">
        <f>"87,8640"</f>
        <v>87,8640</v>
      </c>
      <c r="M33" s="11"/>
    </row>
    <row r="34" spans="1:13">
      <c r="A34" s="14" t="s">
        <v>75</v>
      </c>
      <c r="B34" s="13" t="s">
        <v>298</v>
      </c>
      <c r="C34" s="13" t="s">
        <v>299</v>
      </c>
      <c r="D34" s="13" t="s">
        <v>300</v>
      </c>
      <c r="E34" s="13" t="s">
        <v>386</v>
      </c>
      <c r="F34" s="13" t="s">
        <v>27</v>
      </c>
      <c r="G34" s="25" t="s">
        <v>163</v>
      </c>
      <c r="H34" s="25" t="s">
        <v>15</v>
      </c>
      <c r="I34" s="25" t="s">
        <v>30</v>
      </c>
      <c r="J34" s="14"/>
      <c r="K34" s="33" t="str">
        <f>"140,0"</f>
        <v>140,0</v>
      </c>
      <c r="L34" s="14" t="str">
        <f>"85,9040"</f>
        <v>85,9040</v>
      </c>
      <c r="M34" s="13"/>
    </row>
    <row r="35" spans="1:13">
      <c r="B35" s="5" t="s">
        <v>74</v>
      </c>
    </row>
    <row r="36" spans="1:13" ht="16">
      <c r="A36" s="34" t="s">
        <v>148</v>
      </c>
      <c r="B36" s="34"/>
      <c r="C36" s="35"/>
      <c r="D36" s="35"/>
      <c r="E36" s="35"/>
      <c r="F36" s="35"/>
      <c r="G36" s="35"/>
      <c r="H36" s="35"/>
      <c r="I36" s="35"/>
      <c r="J36" s="35"/>
    </row>
    <row r="37" spans="1:13">
      <c r="A37" s="8" t="s">
        <v>73</v>
      </c>
      <c r="B37" s="7" t="s">
        <v>301</v>
      </c>
      <c r="C37" s="7" t="s">
        <v>302</v>
      </c>
      <c r="D37" s="7" t="s">
        <v>303</v>
      </c>
      <c r="E37" s="7" t="s">
        <v>386</v>
      </c>
      <c r="F37" s="7" t="s">
        <v>27</v>
      </c>
      <c r="G37" s="20" t="s">
        <v>97</v>
      </c>
      <c r="H37" s="20" t="s">
        <v>260</v>
      </c>
      <c r="I37" s="20" t="s">
        <v>164</v>
      </c>
      <c r="J37" s="8"/>
      <c r="K37" s="30" t="str">
        <f>"117,5"</f>
        <v>117,5</v>
      </c>
      <c r="L37" s="8" t="str">
        <f>"68,5495"</f>
        <v>68,5495</v>
      </c>
      <c r="M37" s="7"/>
    </row>
    <row r="38" spans="1:13">
      <c r="B38" s="5" t="s">
        <v>74</v>
      </c>
    </row>
    <row r="39" spans="1:13">
      <c r="B39" s="5" t="s">
        <v>74</v>
      </c>
    </row>
    <row r="40" spans="1:13">
      <c r="B40" s="5" t="s">
        <v>74</v>
      </c>
    </row>
    <row r="41" spans="1:13" ht="18">
      <c r="B41" s="15" t="s">
        <v>66</v>
      </c>
      <c r="C41" s="15"/>
      <c r="F41" s="3"/>
    </row>
    <row r="42" spans="1:13" ht="16">
      <c r="B42" s="16" t="s">
        <v>67</v>
      </c>
      <c r="C42" s="16"/>
      <c r="F42" s="3"/>
    </row>
    <row r="43" spans="1:13" ht="14">
      <c r="B43" s="17"/>
      <c r="C43" s="18" t="s">
        <v>71</v>
      </c>
      <c r="F43" s="3"/>
    </row>
    <row r="44" spans="1:13" ht="14">
      <c r="B44" s="19" t="s">
        <v>68</v>
      </c>
      <c r="C44" s="19" t="s">
        <v>69</v>
      </c>
      <c r="D44" s="19" t="s">
        <v>369</v>
      </c>
      <c r="E44" s="19" t="s">
        <v>203</v>
      </c>
      <c r="F44" s="19" t="s">
        <v>70</v>
      </c>
    </row>
    <row r="45" spans="1:13">
      <c r="B45" s="5" t="s">
        <v>261</v>
      </c>
      <c r="C45" s="5" t="s">
        <v>71</v>
      </c>
      <c r="D45" s="6" t="s">
        <v>114</v>
      </c>
      <c r="E45" s="6" t="s">
        <v>63</v>
      </c>
      <c r="F45" s="6" t="s">
        <v>304</v>
      </c>
    </row>
    <row r="46" spans="1:13">
      <c r="B46" s="5" t="s">
        <v>74</v>
      </c>
      <c r="E46" s="6"/>
      <c r="F46" s="6"/>
    </row>
    <row r="47" spans="1:13">
      <c r="B47" s="5" t="s">
        <v>74</v>
      </c>
      <c r="E47" s="6"/>
      <c r="F47" s="6"/>
    </row>
    <row r="48" spans="1:13">
      <c r="B48" s="5" t="s">
        <v>74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36:J36"/>
    <mergeCell ref="A5:J5"/>
    <mergeCell ref="A8:J8"/>
    <mergeCell ref="A19:J19"/>
    <mergeCell ref="A22:J22"/>
    <mergeCell ref="A31:J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8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6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11.33203125" style="6" customWidth="1"/>
    <col min="13" max="13" width="24.5" style="5" customWidth="1"/>
    <col min="14" max="16384" width="9.1640625" style="3"/>
  </cols>
  <sheetData>
    <row r="1" spans="1:13" s="2" customFormat="1" ht="29" customHeight="1">
      <c r="A1" s="44" t="s">
        <v>354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8</v>
      </c>
      <c r="H3" s="38"/>
      <c r="I3" s="38"/>
      <c r="J3" s="38"/>
      <c r="K3" s="38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73</v>
      </c>
      <c r="B6" s="7" t="s">
        <v>205</v>
      </c>
      <c r="C6" s="7" t="s">
        <v>206</v>
      </c>
      <c r="D6" s="7" t="s">
        <v>207</v>
      </c>
      <c r="E6" s="7" t="s">
        <v>389</v>
      </c>
      <c r="F6" s="7" t="s">
        <v>27</v>
      </c>
      <c r="G6" s="20" t="s">
        <v>90</v>
      </c>
      <c r="H6" s="20" t="s">
        <v>100</v>
      </c>
      <c r="I6" s="20" t="s">
        <v>125</v>
      </c>
      <c r="J6" s="8"/>
      <c r="K6" s="8" t="str">
        <f>"55,0"</f>
        <v>55,0</v>
      </c>
      <c r="L6" s="8" t="str">
        <f>"64,7130"</f>
        <v>64,7130</v>
      </c>
      <c r="M6" s="7"/>
    </row>
    <row r="7" spans="1:13">
      <c r="B7" s="5" t="s">
        <v>74</v>
      </c>
    </row>
    <row r="8" spans="1:13" ht="16">
      <c r="A8" s="34" t="s">
        <v>103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73</v>
      </c>
      <c r="B9" s="7" t="s">
        <v>208</v>
      </c>
      <c r="C9" s="7" t="s">
        <v>209</v>
      </c>
      <c r="D9" s="7" t="s">
        <v>210</v>
      </c>
      <c r="E9" s="7" t="s">
        <v>391</v>
      </c>
      <c r="F9" s="7" t="s">
        <v>27</v>
      </c>
      <c r="G9" s="20" t="s">
        <v>162</v>
      </c>
      <c r="H9" s="20" t="s">
        <v>211</v>
      </c>
      <c r="I9" s="20" t="s">
        <v>168</v>
      </c>
      <c r="J9" s="8"/>
      <c r="K9" s="8" t="str">
        <f>"62,5"</f>
        <v>62,5</v>
      </c>
      <c r="L9" s="8" t="str">
        <f>"66,0380"</f>
        <v>66,0380</v>
      </c>
      <c r="M9" s="7"/>
    </row>
    <row r="10" spans="1:13">
      <c r="B10" s="5" t="s">
        <v>74</v>
      </c>
    </row>
    <row r="11" spans="1:13" ht="16">
      <c r="A11" s="34" t="s">
        <v>115</v>
      </c>
      <c r="B11" s="34"/>
      <c r="C11" s="35"/>
      <c r="D11" s="35"/>
      <c r="E11" s="35"/>
      <c r="F11" s="35"/>
      <c r="G11" s="35"/>
      <c r="H11" s="35"/>
      <c r="I11" s="35"/>
      <c r="J11" s="35"/>
    </row>
    <row r="12" spans="1:13">
      <c r="A12" s="8" t="s">
        <v>73</v>
      </c>
      <c r="B12" s="7" t="s">
        <v>212</v>
      </c>
      <c r="C12" s="7" t="s">
        <v>213</v>
      </c>
      <c r="D12" s="7" t="s">
        <v>214</v>
      </c>
      <c r="E12" s="7" t="s">
        <v>389</v>
      </c>
      <c r="F12" s="7" t="s">
        <v>215</v>
      </c>
      <c r="G12" s="20" t="s">
        <v>164</v>
      </c>
      <c r="H12" s="20" t="s">
        <v>101</v>
      </c>
      <c r="I12" s="21" t="s">
        <v>216</v>
      </c>
      <c r="J12" s="8"/>
      <c r="K12" s="8" t="str">
        <f>"122,5"</f>
        <v>122,5</v>
      </c>
      <c r="L12" s="8" t="str">
        <f>"97,6692"</f>
        <v>97,6692</v>
      </c>
      <c r="M12" s="7" t="s">
        <v>360</v>
      </c>
    </row>
    <row r="13" spans="1:13">
      <c r="B13" s="5" t="s">
        <v>74</v>
      </c>
    </row>
    <row r="14" spans="1:13" ht="16">
      <c r="A14" s="34" t="s">
        <v>103</v>
      </c>
      <c r="B14" s="34"/>
      <c r="C14" s="35"/>
      <c r="D14" s="35"/>
      <c r="E14" s="35"/>
      <c r="F14" s="35"/>
      <c r="G14" s="35"/>
      <c r="H14" s="35"/>
      <c r="I14" s="35"/>
      <c r="J14" s="35"/>
    </row>
    <row r="15" spans="1:13">
      <c r="A15" s="8" t="s">
        <v>73</v>
      </c>
      <c r="B15" s="7" t="s">
        <v>217</v>
      </c>
      <c r="C15" s="7" t="s">
        <v>218</v>
      </c>
      <c r="D15" s="7" t="s">
        <v>219</v>
      </c>
      <c r="E15" s="7" t="s">
        <v>389</v>
      </c>
      <c r="F15" s="7" t="s">
        <v>27</v>
      </c>
      <c r="G15" s="20" t="s">
        <v>80</v>
      </c>
      <c r="H15" s="20" t="s">
        <v>175</v>
      </c>
      <c r="I15" s="21" t="s">
        <v>83</v>
      </c>
      <c r="J15" s="8"/>
      <c r="K15" s="8" t="str">
        <f>"92,5"</f>
        <v>92,5</v>
      </c>
      <c r="L15" s="8" t="str">
        <f>"65,9155"</f>
        <v>65,9155</v>
      </c>
      <c r="M15" s="7"/>
    </row>
    <row r="16" spans="1:13">
      <c r="B16" s="5" t="s">
        <v>74</v>
      </c>
    </row>
    <row r="17" spans="1:13" ht="16">
      <c r="A17" s="34" t="s">
        <v>23</v>
      </c>
      <c r="B17" s="34"/>
      <c r="C17" s="35"/>
      <c r="D17" s="35"/>
      <c r="E17" s="35"/>
      <c r="F17" s="35"/>
      <c r="G17" s="35"/>
      <c r="H17" s="35"/>
      <c r="I17" s="35"/>
      <c r="J17" s="35"/>
    </row>
    <row r="18" spans="1:13">
      <c r="A18" s="8" t="s">
        <v>73</v>
      </c>
      <c r="B18" s="7" t="s">
        <v>220</v>
      </c>
      <c r="C18" s="7" t="s">
        <v>221</v>
      </c>
      <c r="D18" s="7" t="s">
        <v>222</v>
      </c>
      <c r="E18" s="7" t="s">
        <v>386</v>
      </c>
      <c r="F18" s="7" t="s">
        <v>27</v>
      </c>
      <c r="G18" s="20" t="s">
        <v>216</v>
      </c>
      <c r="H18" s="20" t="s">
        <v>179</v>
      </c>
      <c r="I18" s="21" t="s">
        <v>16</v>
      </c>
      <c r="J18" s="8"/>
      <c r="K18" s="8" t="str">
        <f>"132,5"</f>
        <v>132,5</v>
      </c>
      <c r="L18" s="8" t="str">
        <f>"90,8950"</f>
        <v>90,8950</v>
      </c>
      <c r="M18" s="7"/>
    </row>
    <row r="19" spans="1:13">
      <c r="B19" s="5" t="s">
        <v>74</v>
      </c>
    </row>
    <row r="20" spans="1:13" ht="16">
      <c r="A20" s="34" t="s">
        <v>34</v>
      </c>
      <c r="B20" s="34"/>
      <c r="C20" s="35"/>
      <c r="D20" s="35"/>
      <c r="E20" s="35"/>
      <c r="F20" s="35"/>
      <c r="G20" s="35"/>
      <c r="H20" s="35"/>
      <c r="I20" s="35"/>
      <c r="J20" s="35"/>
    </row>
    <row r="21" spans="1:13">
      <c r="A21" s="10" t="s">
        <v>73</v>
      </c>
      <c r="B21" s="9" t="s">
        <v>223</v>
      </c>
      <c r="C21" s="9" t="s">
        <v>224</v>
      </c>
      <c r="D21" s="9" t="s">
        <v>225</v>
      </c>
      <c r="E21" s="9" t="s">
        <v>386</v>
      </c>
      <c r="F21" s="9" t="s">
        <v>27</v>
      </c>
      <c r="G21" s="22" t="s">
        <v>47</v>
      </c>
      <c r="H21" s="22" t="s">
        <v>108</v>
      </c>
      <c r="I21" s="22" t="s">
        <v>146</v>
      </c>
      <c r="J21" s="10"/>
      <c r="K21" s="10" t="str">
        <f>"182,5"</f>
        <v>182,5</v>
      </c>
      <c r="L21" s="10" t="str">
        <f>"116,5080"</f>
        <v>116,5080</v>
      </c>
      <c r="M21" s="9" t="s">
        <v>375</v>
      </c>
    </row>
    <row r="22" spans="1:13">
      <c r="A22" s="14" t="s">
        <v>75</v>
      </c>
      <c r="B22" s="13" t="s">
        <v>226</v>
      </c>
      <c r="C22" s="13" t="s">
        <v>227</v>
      </c>
      <c r="D22" s="13" t="s">
        <v>228</v>
      </c>
      <c r="E22" s="13" t="s">
        <v>386</v>
      </c>
      <c r="F22" s="13" t="s">
        <v>27</v>
      </c>
      <c r="G22" s="25" t="s">
        <v>56</v>
      </c>
      <c r="H22" s="25" t="s">
        <v>229</v>
      </c>
      <c r="I22" s="14"/>
      <c r="J22" s="14"/>
      <c r="K22" s="14" t="str">
        <f>"167,5"</f>
        <v>167,5</v>
      </c>
      <c r="L22" s="14" t="str">
        <f>"109,5450"</f>
        <v>109,5450</v>
      </c>
      <c r="M22" s="13" t="s">
        <v>376</v>
      </c>
    </row>
    <row r="23" spans="1:13">
      <c r="B23" s="5" t="s">
        <v>74</v>
      </c>
    </row>
    <row r="24" spans="1:13" ht="16">
      <c r="A24" s="34" t="s">
        <v>130</v>
      </c>
      <c r="B24" s="34"/>
      <c r="C24" s="35"/>
      <c r="D24" s="35"/>
      <c r="E24" s="35"/>
      <c r="F24" s="35"/>
      <c r="G24" s="35"/>
      <c r="H24" s="35"/>
      <c r="I24" s="35"/>
      <c r="J24" s="35"/>
    </row>
    <row r="25" spans="1:13">
      <c r="A25" s="10" t="s">
        <v>73</v>
      </c>
      <c r="B25" s="9" t="s">
        <v>230</v>
      </c>
      <c r="C25" s="9" t="s">
        <v>231</v>
      </c>
      <c r="D25" s="9" t="s">
        <v>232</v>
      </c>
      <c r="E25" s="9" t="s">
        <v>386</v>
      </c>
      <c r="F25" s="9" t="s">
        <v>27</v>
      </c>
      <c r="G25" s="22" t="s">
        <v>146</v>
      </c>
      <c r="H25" s="22" t="s">
        <v>186</v>
      </c>
      <c r="I25" s="22" t="s">
        <v>110</v>
      </c>
      <c r="J25" s="10"/>
      <c r="K25" s="10" t="str">
        <f>"190,0"</f>
        <v>190,0</v>
      </c>
      <c r="L25" s="10" t="str">
        <f>"117,0020"</f>
        <v>117,0020</v>
      </c>
      <c r="M25" s="9"/>
    </row>
    <row r="26" spans="1:13">
      <c r="A26" s="14" t="s">
        <v>75</v>
      </c>
      <c r="B26" s="13" t="s">
        <v>233</v>
      </c>
      <c r="C26" s="13" t="s">
        <v>234</v>
      </c>
      <c r="D26" s="13" t="s">
        <v>235</v>
      </c>
      <c r="E26" s="13" t="s">
        <v>386</v>
      </c>
      <c r="F26" s="13" t="s">
        <v>27</v>
      </c>
      <c r="G26" s="25" t="s">
        <v>46</v>
      </c>
      <c r="H26" s="25" t="s">
        <v>108</v>
      </c>
      <c r="I26" s="27" t="s">
        <v>186</v>
      </c>
      <c r="J26" s="14"/>
      <c r="K26" s="14" t="str">
        <f>"180,0"</f>
        <v>180,0</v>
      </c>
      <c r="L26" s="14" t="str">
        <f>"109,7640"</f>
        <v>109,7640</v>
      </c>
      <c r="M26" s="13"/>
    </row>
    <row r="27" spans="1:13">
      <c r="B27" s="5" t="s">
        <v>74</v>
      </c>
    </row>
    <row r="28" spans="1:13" ht="16">
      <c r="A28" s="34" t="s">
        <v>40</v>
      </c>
      <c r="B28" s="34"/>
      <c r="C28" s="35"/>
      <c r="D28" s="35"/>
      <c r="E28" s="35"/>
      <c r="F28" s="35"/>
      <c r="G28" s="35"/>
      <c r="H28" s="35"/>
      <c r="I28" s="35"/>
      <c r="J28" s="35"/>
    </row>
    <row r="29" spans="1:13">
      <c r="A29" s="10" t="s">
        <v>73</v>
      </c>
      <c r="B29" s="9" t="s">
        <v>136</v>
      </c>
      <c r="C29" s="9" t="s">
        <v>137</v>
      </c>
      <c r="D29" s="9" t="s">
        <v>138</v>
      </c>
      <c r="E29" s="9" t="s">
        <v>386</v>
      </c>
      <c r="F29" s="9" t="s">
        <v>27</v>
      </c>
      <c r="G29" s="22" t="s">
        <v>141</v>
      </c>
      <c r="H29" s="22" t="s">
        <v>29</v>
      </c>
      <c r="I29" s="22" t="s">
        <v>31</v>
      </c>
      <c r="J29" s="10"/>
      <c r="K29" s="10" t="str">
        <f>"210,0"</f>
        <v>210,0</v>
      </c>
      <c r="L29" s="10" t="str">
        <f>"124,6770"</f>
        <v>124,6770</v>
      </c>
      <c r="M29" s="9"/>
    </row>
    <row r="30" spans="1:13">
      <c r="A30" s="12" t="s">
        <v>75</v>
      </c>
      <c r="B30" s="11" t="s">
        <v>143</v>
      </c>
      <c r="C30" s="11" t="s">
        <v>144</v>
      </c>
      <c r="D30" s="11" t="s">
        <v>145</v>
      </c>
      <c r="E30" s="11" t="s">
        <v>386</v>
      </c>
      <c r="F30" s="11" t="s">
        <v>27</v>
      </c>
      <c r="G30" s="24" t="s">
        <v>146</v>
      </c>
      <c r="H30" s="24" t="s">
        <v>110</v>
      </c>
      <c r="I30" s="24" t="s">
        <v>147</v>
      </c>
      <c r="J30" s="12"/>
      <c r="K30" s="12" t="str">
        <f>"195,0"</f>
        <v>195,0</v>
      </c>
      <c r="L30" s="12" t="str">
        <f>"115,0890"</f>
        <v>115,0890</v>
      </c>
      <c r="M30" s="11" t="s">
        <v>363</v>
      </c>
    </row>
    <row r="31" spans="1:13">
      <c r="A31" s="12" t="s">
        <v>248</v>
      </c>
      <c r="B31" s="11" t="s">
        <v>236</v>
      </c>
      <c r="C31" s="11" t="s">
        <v>237</v>
      </c>
      <c r="D31" s="11" t="s">
        <v>238</v>
      </c>
      <c r="E31" s="11" t="s">
        <v>386</v>
      </c>
      <c r="F31" s="11" t="s">
        <v>27</v>
      </c>
      <c r="G31" s="24" t="s">
        <v>186</v>
      </c>
      <c r="H31" s="24" t="s">
        <v>110</v>
      </c>
      <c r="I31" s="24" t="s">
        <v>141</v>
      </c>
      <c r="J31" s="12"/>
      <c r="K31" s="12" t="str">
        <f>"192,5"</f>
        <v>192,5</v>
      </c>
      <c r="L31" s="12" t="str">
        <f>"115,0380"</f>
        <v>115,0380</v>
      </c>
      <c r="M31" s="11"/>
    </row>
    <row r="32" spans="1:13">
      <c r="A32" s="12" t="s">
        <v>73</v>
      </c>
      <c r="B32" s="11" t="s">
        <v>239</v>
      </c>
      <c r="C32" s="11" t="s">
        <v>240</v>
      </c>
      <c r="D32" s="11" t="s">
        <v>61</v>
      </c>
      <c r="E32" s="11" t="s">
        <v>391</v>
      </c>
      <c r="F32" s="11" t="s">
        <v>27</v>
      </c>
      <c r="G32" s="24" t="s">
        <v>15</v>
      </c>
      <c r="H32" s="24" t="s">
        <v>102</v>
      </c>
      <c r="I32" s="24" t="s">
        <v>39</v>
      </c>
      <c r="J32" s="12"/>
      <c r="K32" s="12" t="str">
        <f>"142,5"</f>
        <v>142,5</v>
      </c>
      <c r="L32" s="12" t="str">
        <f>"93,7072"</f>
        <v>93,7072</v>
      </c>
      <c r="M32" s="11" t="s">
        <v>377</v>
      </c>
    </row>
    <row r="33" spans="1:13">
      <c r="A33" s="14" t="s">
        <v>73</v>
      </c>
      <c r="B33" s="13" t="s">
        <v>241</v>
      </c>
      <c r="C33" s="13" t="s">
        <v>242</v>
      </c>
      <c r="D33" s="13" t="s">
        <v>243</v>
      </c>
      <c r="E33" s="13" t="s">
        <v>390</v>
      </c>
      <c r="F33" s="13" t="s">
        <v>27</v>
      </c>
      <c r="G33" s="25" t="s">
        <v>14</v>
      </c>
      <c r="H33" s="25" t="s">
        <v>126</v>
      </c>
      <c r="I33" s="25" t="s">
        <v>15</v>
      </c>
      <c r="J33" s="14"/>
      <c r="K33" s="14" t="str">
        <f>"130,0"</f>
        <v>130,0</v>
      </c>
      <c r="L33" s="14" t="str">
        <f>"97,9535"</f>
        <v>97,9535</v>
      </c>
      <c r="M33" s="13" t="s">
        <v>359</v>
      </c>
    </row>
    <row r="34" spans="1:13">
      <c r="B34" s="5" t="s">
        <v>74</v>
      </c>
    </row>
    <row r="35" spans="1:13" ht="16">
      <c r="A35" s="34" t="s">
        <v>148</v>
      </c>
      <c r="B35" s="34"/>
      <c r="C35" s="35"/>
      <c r="D35" s="35"/>
      <c r="E35" s="35"/>
      <c r="F35" s="35"/>
      <c r="G35" s="35"/>
      <c r="H35" s="35"/>
      <c r="I35" s="35"/>
      <c r="J35" s="35"/>
    </row>
    <row r="36" spans="1:13">
      <c r="A36" s="8" t="s">
        <v>73</v>
      </c>
      <c r="B36" s="7" t="s">
        <v>244</v>
      </c>
      <c r="C36" s="7" t="s">
        <v>245</v>
      </c>
      <c r="D36" s="7" t="s">
        <v>246</v>
      </c>
      <c r="E36" s="7" t="s">
        <v>386</v>
      </c>
      <c r="F36" s="7" t="s">
        <v>27</v>
      </c>
      <c r="G36" s="20" t="s">
        <v>147</v>
      </c>
      <c r="H36" s="20" t="s">
        <v>134</v>
      </c>
      <c r="I36" s="21" t="s">
        <v>31</v>
      </c>
      <c r="J36" s="8"/>
      <c r="K36" s="8" t="str">
        <f>"202,5"</f>
        <v>202,5</v>
      </c>
      <c r="L36" s="8" t="str">
        <f>"117,2475"</f>
        <v>117,2475</v>
      </c>
      <c r="M36" s="7"/>
    </row>
    <row r="37" spans="1:13">
      <c r="B37" s="5" t="s">
        <v>74</v>
      </c>
    </row>
    <row r="38" spans="1:13">
      <c r="B38" s="5" t="s">
        <v>74</v>
      </c>
    </row>
    <row r="39" spans="1:13">
      <c r="B39" s="5" t="s">
        <v>74</v>
      </c>
    </row>
    <row r="40" spans="1:13" ht="18">
      <c r="B40" s="15" t="s">
        <v>66</v>
      </c>
      <c r="C40" s="15"/>
      <c r="F40" s="3"/>
    </row>
    <row r="41" spans="1:13" ht="16">
      <c r="B41" s="28" t="s">
        <v>67</v>
      </c>
      <c r="C41" s="28"/>
      <c r="F41" s="6"/>
      <c r="J41" s="29"/>
      <c r="L41" s="5"/>
      <c r="M41" s="3"/>
    </row>
    <row r="42" spans="1:13" ht="14">
      <c r="B42" s="17"/>
      <c r="C42" s="18" t="s">
        <v>71</v>
      </c>
      <c r="F42" s="3"/>
    </row>
    <row r="43" spans="1:13" ht="14">
      <c r="B43" s="19" t="s">
        <v>68</v>
      </c>
      <c r="C43" s="19" t="s">
        <v>69</v>
      </c>
      <c r="D43" s="19" t="s">
        <v>369</v>
      </c>
      <c r="E43" s="19" t="s">
        <v>203</v>
      </c>
      <c r="F43" s="19" t="s">
        <v>70</v>
      </c>
    </row>
    <row r="44" spans="1:13">
      <c r="B44" s="5" t="s">
        <v>136</v>
      </c>
      <c r="C44" s="5" t="s">
        <v>71</v>
      </c>
      <c r="D44" s="6" t="s">
        <v>72</v>
      </c>
      <c r="E44" s="6" t="s">
        <v>31</v>
      </c>
      <c r="F44" s="6" t="s">
        <v>247</v>
      </c>
    </row>
    <row r="45" spans="1:13">
      <c r="B45" s="5" t="s">
        <v>74</v>
      </c>
      <c r="E45" s="6"/>
      <c r="F45" s="6"/>
    </row>
    <row r="46" spans="1:13">
      <c r="B46" s="5" t="s">
        <v>74</v>
      </c>
      <c r="E46" s="6"/>
      <c r="F46" s="6"/>
    </row>
    <row r="47" spans="1:13">
      <c r="B47" s="5" t="s">
        <v>74</v>
      </c>
    </row>
    <row r="48" spans="1:13" ht="14">
      <c r="B48" s="5" t="s">
        <v>74</v>
      </c>
      <c r="C48" s="17"/>
      <c r="D48" s="18"/>
    </row>
    <row r="49" spans="2:6" ht="14">
      <c r="B49" s="5" t="s">
        <v>74</v>
      </c>
      <c r="C49" s="1"/>
      <c r="D49" s="1"/>
      <c r="E49" s="1"/>
      <c r="F49" s="1"/>
    </row>
    <row r="50" spans="2:6">
      <c r="B50" s="5" t="s">
        <v>74</v>
      </c>
      <c r="E50" s="6"/>
      <c r="F50" s="6"/>
    </row>
    <row r="51" spans="2:6">
      <c r="B51" s="5" t="s">
        <v>74</v>
      </c>
      <c r="E51" s="6"/>
      <c r="F51" s="6"/>
    </row>
    <row r="52" spans="2:6">
      <c r="B52" s="5" t="s">
        <v>74</v>
      </c>
    </row>
    <row r="53" spans="2:6">
      <c r="B53" s="5" t="s">
        <v>74</v>
      </c>
    </row>
    <row r="54" spans="2:6">
      <c r="B54" s="5" t="s">
        <v>74</v>
      </c>
    </row>
    <row r="55" spans="2:6">
      <c r="B55" s="5" t="s">
        <v>74</v>
      </c>
    </row>
    <row r="56" spans="2:6">
      <c r="B56" s="5" t="s">
        <v>74</v>
      </c>
    </row>
    <row r="57" spans="2:6">
      <c r="B57" s="5" t="s">
        <v>74</v>
      </c>
    </row>
    <row r="58" spans="2:6">
      <c r="B58" s="5" t="s">
        <v>74</v>
      </c>
    </row>
    <row r="59" spans="2:6">
      <c r="B59" s="5" t="s">
        <v>74</v>
      </c>
    </row>
    <row r="60" spans="2:6">
      <c r="B60" s="5" t="s">
        <v>74</v>
      </c>
    </row>
    <row r="61" spans="2:6">
      <c r="B61" s="5" t="s">
        <v>74</v>
      </c>
    </row>
    <row r="62" spans="2:6">
      <c r="B62" s="5" t="s">
        <v>74</v>
      </c>
    </row>
    <row r="63" spans="2:6">
      <c r="B63" s="5" t="s">
        <v>74</v>
      </c>
    </row>
    <row r="64" spans="2:6">
      <c r="B64" s="5" t="s">
        <v>74</v>
      </c>
    </row>
    <row r="65" spans="2:2">
      <c r="B65" s="5" t="s">
        <v>74</v>
      </c>
    </row>
    <row r="66" spans="2:2">
      <c r="B66" s="5" t="s">
        <v>74</v>
      </c>
    </row>
    <row r="67" spans="2:2">
      <c r="B67" s="5" t="s">
        <v>74</v>
      </c>
    </row>
    <row r="68" spans="2:2">
      <c r="B68" s="5" t="s">
        <v>74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A35:J35"/>
    <mergeCell ref="B3:B4"/>
    <mergeCell ref="A8:J8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5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customWidth="1"/>
    <col min="14" max="16384" width="9.1640625" style="3"/>
  </cols>
  <sheetData>
    <row r="1" spans="1:13" s="2" customFormat="1" ht="29" customHeight="1">
      <c r="A1" s="44" t="s">
        <v>355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382</v>
      </c>
      <c r="B3" s="36" t="s">
        <v>0</v>
      </c>
      <c r="C3" s="54" t="s">
        <v>384</v>
      </c>
      <c r="D3" s="54" t="s">
        <v>6</v>
      </c>
      <c r="E3" s="38" t="s">
        <v>385</v>
      </c>
      <c r="F3" s="38" t="s">
        <v>5</v>
      </c>
      <c r="G3" s="38" t="s">
        <v>8</v>
      </c>
      <c r="H3" s="38"/>
      <c r="I3" s="38"/>
      <c r="J3" s="38"/>
      <c r="K3" s="38" t="s">
        <v>204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40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0" t="s">
        <v>73</v>
      </c>
      <c r="B6" s="9" t="s">
        <v>199</v>
      </c>
      <c r="C6" s="9" t="s">
        <v>200</v>
      </c>
      <c r="D6" s="9" t="s">
        <v>201</v>
      </c>
      <c r="E6" s="9" t="s">
        <v>386</v>
      </c>
      <c r="F6" s="9" t="s">
        <v>27</v>
      </c>
      <c r="G6" s="22" t="s">
        <v>62</v>
      </c>
      <c r="H6" s="23" t="s">
        <v>142</v>
      </c>
      <c r="I6" s="22" t="s">
        <v>142</v>
      </c>
      <c r="J6" s="10"/>
      <c r="K6" s="10" t="str">
        <f>"265,0"</f>
        <v>265,0</v>
      </c>
      <c r="L6" s="10" t="str">
        <f>"153,0375"</f>
        <v>153,0375</v>
      </c>
      <c r="M6" s="9"/>
    </row>
    <row r="7" spans="1:13">
      <c r="A7" s="14" t="s">
        <v>73</v>
      </c>
      <c r="B7" s="13" t="s">
        <v>199</v>
      </c>
      <c r="C7" s="13" t="s">
        <v>202</v>
      </c>
      <c r="D7" s="13" t="s">
        <v>201</v>
      </c>
      <c r="E7" s="13" t="s">
        <v>390</v>
      </c>
      <c r="F7" s="13" t="s">
        <v>27</v>
      </c>
      <c r="G7" s="25" t="s">
        <v>62</v>
      </c>
      <c r="H7" s="27" t="s">
        <v>142</v>
      </c>
      <c r="I7" s="25" t="s">
        <v>142</v>
      </c>
      <c r="J7" s="14"/>
      <c r="K7" s="14" t="str">
        <f>"265,0"</f>
        <v>265,0</v>
      </c>
      <c r="L7" s="14" t="str">
        <f>"175,5340"</f>
        <v>175,5340</v>
      </c>
      <c r="M7" s="13"/>
    </row>
    <row r="8" spans="1:13">
      <c r="B8" s="5" t="s">
        <v>74</v>
      </c>
    </row>
    <row r="9" spans="1:13" ht="14">
      <c r="B9" s="5" t="s">
        <v>74</v>
      </c>
      <c r="C9" s="1"/>
      <c r="D9" s="1"/>
      <c r="E9" s="1"/>
      <c r="F9" s="1"/>
    </row>
    <row r="10" spans="1:13">
      <c r="B10" s="5" t="s">
        <v>74</v>
      </c>
      <c r="E10" s="6"/>
      <c r="F10" s="6"/>
    </row>
    <row r="11" spans="1:13">
      <c r="B11" s="5" t="s">
        <v>74</v>
      </c>
    </row>
    <row r="12" spans="1:13" ht="14">
      <c r="B12" s="5" t="s">
        <v>74</v>
      </c>
      <c r="C12" s="17"/>
      <c r="D12" s="18"/>
    </row>
    <row r="13" spans="1:13" ht="14">
      <c r="B13" s="5" t="s">
        <v>74</v>
      </c>
      <c r="C13" s="1"/>
      <c r="D13" s="1"/>
      <c r="E13" s="1"/>
      <c r="F13" s="1"/>
    </row>
    <row r="14" spans="1:13">
      <c r="B14" s="5" t="s">
        <v>74</v>
      </c>
      <c r="E14" s="6"/>
      <c r="F14" s="6"/>
    </row>
    <row r="15" spans="1:13">
      <c r="B15" s="5" t="s">
        <v>74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2021-11-23T19:49:37Z</dcterms:modified>
</cp:coreProperties>
</file>