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Ноябрь/"/>
    </mc:Choice>
  </mc:AlternateContent>
  <xr:revisionPtr revIDLastSave="0" documentId="13_ncr:1_{83CE21B9-9C94-F44C-A78E-63D3AE6C78A4}" xr6:coauthVersionLast="45" xr6:coauthVersionMax="45" xr10:uidLastSave="{00000000-0000-0000-0000-000000000000}"/>
  <bookViews>
    <workbookView xWindow="620" yWindow="460" windowWidth="28040" windowHeight="15600" tabRatio="908" firstSheet="13" activeTab="13" xr2:uid="{00000000-000D-0000-FFFF-FFFF00000000}"/>
  </bookViews>
  <sheets>
    <sheet name="WRPF ПЛ без экипировки ДК" sheetId="8" r:id="rId1"/>
    <sheet name="WRPF ПЛ без экипировки" sheetId="7" r:id="rId2"/>
    <sheet name="WRPF ПЛ в бинтах ДК" sheetId="6" r:id="rId3"/>
    <sheet name="WRPF ПЛ в бинтах" sheetId="5" r:id="rId4"/>
    <sheet name="WRPF Двоеборье без экип ДК" sheetId="22" r:id="rId5"/>
    <sheet name="WRPF Жим лежа без экип ДК" sheetId="11" r:id="rId6"/>
    <sheet name="WRPF Жим лежа без экип" sheetId="10" r:id="rId7"/>
    <sheet name="WEPF Жим софт однопетельная ДК" sheetId="12" r:id="rId8"/>
    <sheet name="WEPF Жим софт однопетельная" sheetId="9" r:id="rId9"/>
    <sheet name="WEPF Жим софт многопетельнаяДК" sheetId="14" r:id="rId10"/>
    <sheet name="WEPF Жим софт многопетельная" sheetId="13" r:id="rId11"/>
    <sheet name="WRPF Тяга без экипировки ДК" sheetId="18" r:id="rId12"/>
    <sheet name="WRPF Тяга без экипировки" sheetId="17" r:id="rId13"/>
    <sheet name="WRPF Подъем на бицепс" sheetId="23" r:id="rId14"/>
  </sheets>
  <definedNames>
    <definedName name="_FilterDatabase" localSheetId="3" hidden="1">'WRPF ПЛ в бинтах'!$A$1:$T$3</definedName>
  </definedName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" i="23" l="1"/>
  <c r="L23" i="23"/>
  <c r="M20" i="23"/>
  <c r="L20" i="23"/>
  <c r="M19" i="23"/>
  <c r="M16" i="23"/>
  <c r="L16" i="23"/>
  <c r="M15" i="23"/>
  <c r="L15" i="23"/>
  <c r="M12" i="23"/>
  <c r="L12" i="23"/>
  <c r="M9" i="23"/>
  <c r="L9" i="23"/>
  <c r="M6" i="23"/>
  <c r="L6" i="23"/>
  <c r="Q6" i="22"/>
  <c r="P6" i="22"/>
  <c r="M25" i="18"/>
  <c r="L25" i="18"/>
  <c r="M22" i="18"/>
  <c r="L22" i="18"/>
  <c r="M19" i="18"/>
  <c r="L19" i="18"/>
  <c r="M18" i="18"/>
  <c r="L18" i="18"/>
  <c r="M17" i="18"/>
  <c r="L17" i="18"/>
  <c r="M16" i="18"/>
  <c r="L16" i="18"/>
  <c r="M13" i="18"/>
  <c r="L13" i="18"/>
  <c r="M10" i="18"/>
  <c r="L10" i="18"/>
  <c r="M7" i="18"/>
  <c r="L7" i="18"/>
  <c r="M6" i="18"/>
  <c r="L6" i="18"/>
  <c r="M10" i="17"/>
  <c r="L10" i="17"/>
  <c r="M7" i="17"/>
  <c r="L7" i="17"/>
  <c r="M6" i="17"/>
  <c r="L6" i="17"/>
  <c r="M7" i="14"/>
  <c r="L7" i="14"/>
  <c r="M6" i="14"/>
  <c r="L6" i="14"/>
  <c r="M10" i="13"/>
  <c r="L10" i="13"/>
  <c r="M9" i="13"/>
  <c r="L9" i="13"/>
  <c r="M6" i="13"/>
  <c r="L6" i="13"/>
  <c r="M6" i="12"/>
  <c r="L6" i="12"/>
  <c r="M58" i="11"/>
  <c r="L58" i="11"/>
  <c r="M55" i="11"/>
  <c r="L55" i="11"/>
  <c r="M54" i="11"/>
  <c r="L54" i="11"/>
  <c r="M53" i="11"/>
  <c r="L53" i="11"/>
  <c r="M52" i="11"/>
  <c r="L52" i="11"/>
  <c r="M49" i="11"/>
  <c r="L49" i="11"/>
  <c r="M48" i="11"/>
  <c r="L48" i="11"/>
  <c r="M47" i="11"/>
  <c r="L47" i="11"/>
  <c r="M46" i="11"/>
  <c r="L46" i="11"/>
  <c r="M45" i="11"/>
  <c r="L45" i="11"/>
  <c r="M44" i="11"/>
  <c r="L44" i="11"/>
  <c r="M41" i="11"/>
  <c r="L41" i="11"/>
  <c r="M40" i="11"/>
  <c r="L40" i="11"/>
  <c r="M39" i="11"/>
  <c r="L39" i="11"/>
  <c r="M38" i="11"/>
  <c r="L38" i="11"/>
  <c r="M37" i="11"/>
  <c r="L37" i="11"/>
  <c r="M36" i="11"/>
  <c r="L36" i="11"/>
  <c r="M35" i="11"/>
  <c r="L35" i="11"/>
  <c r="M32" i="11"/>
  <c r="L32" i="11"/>
  <c r="M31" i="11"/>
  <c r="L31" i="11"/>
  <c r="M30" i="11"/>
  <c r="L30" i="11"/>
  <c r="M29" i="11"/>
  <c r="L29" i="11"/>
  <c r="M28" i="11"/>
  <c r="L28" i="11"/>
  <c r="M25" i="11"/>
  <c r="L25" i="11"/>
  <c r="M24" i="11"/>
  <c r="L24" i="11"/>
  <c r="M23" i="11"/>
  <c r="L23" i="11"/>
  <c r="M20" i="11"/>
  <c r="L20" i="11"/>
  <c r="M17" i="11"/>
  <c r="L17" i="11"/>
  <c r="M14" i="11"/>
  <c r="L14" i="11"/>
  <c r="M11" i="11"/>
  <c r="L11" i="11"/>
  <c r="M10" i="11"/>
  <c r="L10" i="11"/>
  <c r="M9" i="11"/>
  <c r="L9" i="11"/>
  <c r="M6" i="11"/>
  <c r="L6" i="11"/>
  <c r="M31" i="10"/>
  <c r="L31" i="10"/>
  <c r="M30" i="10"/>
  <c r="L30" i="10"/>
  <c r="M27" i="10"/>
  <c r="L27" i="10"/>
  <c r="M26" i="10"/>
  <c r="L26" i="10"/>
  <c r="M23" i="10"/>
  <c r="L23" i="10"/>
  <c r="M22" i="10"/>
  <c r="L22" i="10"/>
  <c r="M21" i="10"/>
  <c r="L21" i="10"/>
  <c r="M18" i="10"/>
  <c r="L18" i="10"/>
  <c r="M17" i="10"/>
  <c r="L17" i="10"/>
  <c r="M16" i="10"/>
  <c r="L16" i="10"/>
  <c r="M13" i="10"/>
  <c r="L13" i="10"/>
  <c r="M12" i="10"/>
  <c r="L12" i="10"/>
  <c r="M9" i="10"/>
  <c r="L9" i="10"/>
  <c r="M6" i="10"/>
  <c r="L6" i="10"/>
  <c r="M12" i="9"/>
  <c r="L12" i="9"/>
  <c r="M9" i="9"/>
  <c r="L9" i="9"/>
  <c r="M6" i="9"/>
  <c r="L6" i="9"/>
  <c r="U43" i="8"/>
  <c r="U40" i="8"/>
  <c r="T40" i="8"/>
  <c r="U39" i="8"/>
  <c r="T39" i="8"/>
  <c r="U38" i="8"/>
  <c r="T38" i="8"/>
  <c r="U37" i="8"/>
  <c r="T37" i="8"/>
  <c r="U34" i="8"/>
  <c r="T34" i="8"/>
  <c r="U33" i="8"/>
  <c r="T33" i="8"/>
  <c r="U30" i="8"/>
  <c r="T30" i="8"/>
  <c r="U27" i="8"/>
  <c r="T27" i="8"/>
  <c r="U24" i="8"/>
  <c r="T24" i="8"/>
  <c r="U21" i="8"/>
  <c r="T21" i="8"/>
  <c r="U18" i="8"/>
  <c r="T18" i="8"/>
  <c r="U17" i="8"/>
  <c r="T17" i="8"/>
  <c r="U16" i="8"/>
  <c r="T16" i="8"/>
  <c r="U13" i="8"/>
  <c r="T13" i="8"/>
  <c r="U12" i="8"/>
  <c r="T12" i="8"/>
  <c r="U9" i="8"/>
  <c r="T9" i="8"/>
  <c r="U6" i="8"/>
  <c r="T6" i="8"/>
  <c r="U22" i="7"/>
  <c r="T22" i="7"/>
  <c r="U21" i="7"/>
  <c r="T21" i="7"/>
  <c r="U18" i="7"/>
  <c r="T18" i="7"/>
  <c r="U17" i="7"/>
  <c r="T17" i="7"/>
  <c r="U16" i="7"/>
  <c r="T16" i="7"/>
  <c r="U13" i="7"/>
  <c r="T13" i="7"/>
  <c r="U12" i="7"/>
  <c r="T12" i="7"/>
  <c r="U9" i="7"/>
  <c r="T9" i="7"/>
  <c r="U6" i="7"/>
  <c r="T6" i="7"/>
  <c r="U9" i="6"/>
  <c r="T9" i="6"/>
  <c r="U6" i="6"/>
  <c r="T6" i="6"/>
  <c r="U12" i="5"/>
  <c r="T12" i="5"/>
  <c r="U11" i="5"/>
  <c r="U10" i="5"/>
  <c r="T10" i="5"/>
  <c r="U7" i="5"/>
  <c r="T7" i="5"/>
  <c r="U6" i="5"/>
  <c r="T6" i="5"/>
</calcChain>
</file>

<file path=xl/sharedStrings.xml><?xml version="1.0" encoding="utf-8"?>
<sst xmlns="http://schemas.openxmlformats.org/spreadsheetml/2006/main" count="2041" uniqueCount="504">
  <si>
    <t>ФИО</t>
  </si>
  <si>
    <t>Сумма</t>
  </si>
  <si>
    <t>Тренер</t>
  </si>
  <si>
    <t>Очки</t>
  </si>
  <si>
    <t>Команда</t>
  </si>
  <si>
    <t>Рек</t>
  </si>
  <si>
    <t>Собственный 
вес</t>
  </si>
  <si>
    <t>Приседание</t>
  </si>
  <si>
    <t>Жим лёжа</t>
  </si>
  <si>
    <t>Становая тяга</t>
  </si>
  <si>
    <t>ВЕСОВАЯ КАТЕГОРИЯ   82.5</t>
  </si>
  <si>
    <t>Menaissy Mohamed</t>
  </si>
  <si>
    <t>Открытая (27.07.1998)/23</t>
  </si>
  <si>
    <t>79,90</t>
  </si>
  <si>
    <t>205,0</t>
  </si>
  <si>
    <t>215,0</t>
  </si>
  <si>
    <t>220,0</t>
  </si>
  <si>
    <t>140,0</t>
  </si>
  <si>
    <t>150,0</t>
  </si>
  <si>
    <t>160,0</t>
  </si>
  <si>
    <t>240,0</t>
  </si>
  <si>
    <t>250,0</t>
  </si>
  <si>
    <t>Шмидт Федор</t>
  </si>
  <si>
    <t>Открытая (14.02.1986)/35</t>
  </si>
  <si>
    <t>79,40</t>
  </si>
  <si>
    <t>75,0</t>
  </si>
  <si>
    <t>85,0</t>
  </si>
  <si>
    <t>90,0</t>
  </si>
  <si>
    <t>70,0</t>
  </si>
  <si>
    <t>77,5</t>
  </si>
  <si>
    <t>80,0</t>
  </si>
  <si>
    <t>92,5</t>
  </si>
  <si>
    <t>ВЕСОВАЯ КАТЕГОРИЯ   125</t>
  </si>
  <si>
    <t>Чепурин Максим</t>
  </si>
  <si>
    <t>Открытая (05.04.1979)/42</t>
  </si>
  <si>
    <t>116,20</t>
  </si>
  <si>
    <t xml:space="preserve">Металлург </t>
  </si>
  <si>
    <t>260,0</t>
  </si>
  <si>
    <t>280,0</t>
  </si>
  <si>
    <t>180,0</t>
  </si>
  <si>
    <t>Щуцкий Алексей</t>
  </si>
  <si>
    <t>Открытая (23.11.1982)/38</t>
  </si>
  <si>
    <t>121,80</t>
  </si>
  <si>
    <t>270,0</t>
  </si>
  <si>
    <t>165,0</t>
  </si>
  <si>
    <t>300,0</t>
  </si>
  <si>
    <t>Мастера 40-49 (05.04.1979)/42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</si>
  <si>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</si>
  <si>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</si>
  <si>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</si>
  <si>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</si>
  <si>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</si>
  <si>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</si>
  <si>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</si>
  <si>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</si>
  <si>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82.5</t>
  </si>
  <si>
    <t>125</t>
  </si>
  <si>
    <t>1</t>
  </si>
  <si>
    <t>2</t>
  </si>
  <si>
    <t/>
  </si>
  <si>
    <t>-</t>
  </si>
  <si>
    <t>ВЕСОВАЯ КАТЕГОРИЯ   56</t>
  </si>
  <si>
    <t>Лапин Егор</t>
  </si>
  <si>
    <t>Юноши 14-16 (07.04.2008)/13</t>
  </si>
  <si>
    <t>52,60</t>
  </si>
  <si>
    <t>110,0</t>
  </si>
  <si>
    <t>45,0</t>
  </si>
  <si>
    <t>50,0</t>
  </si>
  <si>
    <t>52,5</t>
  </si>
  <si>
    <t>100,0</t>
  </si>
  <si>
    <t>120,0</t>
  </si>
  <si>
    <t>ВЕСОВАЯ КАТЕГОРИЯ   100</t>
  </si>
  <si>
    <t>Иванов Павел</t>
  </si>
  <si>
    <t>Открытая (06.01.1983)/38</t>
  </si>
  <si>
    <t>97,90</t>
  </si>
  <si>
    <t>255,0</t>
  </si>
  <si>
    <t>155,0</t>
  </si>
  <si>
    <t>252,5</t>
  </si>
  <si>
    <t>100</t>
  </si>
  <si>
    <t>ВЕСОВАЯ КАТЕГОРИЯ   75</t>
  </si>
  <si>
    <t>Фролова Дарья</t>
  </si>
  <si>
    <t>Открытая (21.06.1999)/22</t>
  </si>
  <si>
    <t>75,00</t>
  </si>
  <si>
    <t>130,0</t>
  </si>
  <si>
    <t>145,0</t>
  </si>
  <si>
    <t>162,5</t>
  </si>
  <si>
    <t>177,5</t>
  </si>
  <si>
    <t>Туманов Станислав</t>
  </si>
  <si>
    <t>Открытая (04.04.1985)/36</t>
  </si>
  <si>
    <t>82,20</t>
  </si>
  <si>
    <t xml:space="preserve">Revoлюция </t>
  </si>
  <si>
    <t>200,0</t>
  </si>
  <si>
    <t>210,0</t>
  </si>
  <si>
    <t>230,0</t>
  </si>
  <si>
    <t>ВЕСОВАЯ КАТЕГОРИЯ   90</t>
  </si>
  <si>
    <t>Аун Виктор</t>
  </si>
  <si>
    <t>Открытая (29.05.1978)/43</t>
  </si>
  <si>
    <t>89,40</t>
  </si>
  <si>
    <t xml:space="preserve">Революция </t>
  </si>
  <si>
    <t>Лобанов Валерий</t>
  </si>
  <si>
    <t>Мастера 40-49 (19.08.1974)/47</t>
  </si>
  <si>
    <t>87,40</t>
  </si>
  <si>
    <t>190,0</t>
  </si>
  <si>
    <t>235,0</t>
  </si>
  <si>
    <t>Иванов Максим</t>
  </si>
  <si>
    <t>Открытая (16.06.1989)/32</t>
  </si>
  <si>
    <t>93,80</t>
  </si>
  <si>
    <t>262,5</t>
  </si>
  <si>
    <t>172,5</t>
  </si>
  <si>
    <t>290,0</t>
  </si>
  <si>
    <t>Науменко Роман</t>
  </si>
  <si>
    <t>Открытая (01.10.1990)/31</t>
  </si>
  <si>
    <t>91,80</t>
  </si>
  <si>
    <t>225,0</t>
  </si>
  <si>
    <t>247,5</t>
  </si>
  <si>
    <t>167,5</t>
  </si>
  <si>
    <t>305,0</t>
  </si>
  <si>
    <t>Коваленко Сергей</t>
  </si>
  <si>
    <t>Открытая (24.06.1990)/31</t>
  </si>
  <si>
    <t>91,90</t>
  </si>
  <si>
    <t>Бабаев Самир</t>
  </si>
  <si>
    <t>Открытая (21.01.1987)/34</t>
  </si>
  <si>
    <t>115,90</t>
  </si>
  <si>
    <t>170,0</t>
  </si>
  <si>
    <t>295,0</t>
  </si>
  <si>
    <t>Мещеряков Владислав</t>
  </si>
  <si>
    <t>Открытая (23.10.1996)/25</t>
  </si>
  <si>
    <t>121,90</t>
  </si>
  <si>
    <t xml:space="preserve">Железное братство </t>
  </si>
  <si>
    <t>245,0</t>
  </si>
  <si>
    <t xml:space="preserve">Женщины </t>
  </si>
  <si>
    <t>75</t>
  </si>
  <si>
    <t>732,5</t>
  </si>
  <si>
    <t>458,3252</t>
  </si>
  <si>
    <t>725,0</t>
  </si>
  <si>
    <t>458,2725</t>
  </si>
  <si>
    <t>420,4275</t>
  </si>
  <si>
    <t>90</t>
  </si>
  <si>
    <t>3</t>
  </si>
  <si>
    <t>ВЕСОВАЯ КАТЕГОРИЯ   44</t>
  </si>
  <si>
    <t>Чепурина Карина</t>
  </si>
  <si>
    <t>Девушки 14-16 (08.08.2009)/12</t>
  </si>
  <si>
    <t>36,60</t>
  </si>
  <si>
    <t>30,0</t>
  </si>
  <si>
    <t>35,0</t>
  </si>
  <si>
    <t>20,0</t>
  </si>
  <si>
    <t>40,0</t>
  </si>
  <si>
    <t>ВЕСОВАЯ КАТЕГОРИЯ   52</t>
  </si>
  <si>
    <t>Тарских Олеся</t>
  </si>
  <si>
    <t>Открытая (27.09.1990)/31</t>
  </si>
  <si>
    <t>49,40</t>
  </si>
  <si>
    <t>72,5</t>
  </si>
  <si>
    <t>42,5</t>
  </si>
  <si>
    <t>97,5</t>
  </si>
  <si>
    <t>102,5</t>
  </si>
  <si>
    <t>107,5</t>
  </si>
  <si>
    <t>ВЕСОВАЯ КАТЕГОРИЯ   67.5</t>
  </si>
  <si>
    <t>Волкова Юлия</t>
  </si>
  <si>
    <t>Открытая (15.09.1982)/39</t>
  </si>
  <si>
    <t>63,50</t>
  </si>
  <si>
    <t>115,0</t>
  </si>
  <si>
    <t>55,0</t>
  </si>
  <si>
    <t>60,0</t>
  </si>
  <si>
    <t>65,0</t>
  </si>
  <si>
    <t>Савош Наталья</t>
  </si>
  <si>
    <t>Открытая (04.02.1982)/39</t>
  </si>
  <si>
    <t>66,20</t>
  </si>
  <si>
    <t>Какаулина Виктория</t>
  </si>
  <si>
    <t>Юниорки (13.11.1998)/23</t>
  </si>
  <si>
    <t>74,30</t>
  </si>
  <si>
    <t>95,0</t>
  </si>
  <si>
    <t>135,0</t>
  </si>
  <si>
    <t>Куликова Ирина</t>
  </si>
  <si>
    <t>Открытая (28.02.1992)/29</t>
  </si>
  <si>
    <t>68,10</t>
  </si>
  <si>
    <t>Чудная Оксана</t>
  </si>
  <si>
    <t>Мастера 40-49 (30.05.1977)/44</t>
  </si>
  <si>
    <t>74,00</t>
  </si>
  <si>
    <t>112,5</t>
  </si>
  <si>
    <t>117,5</t>
  </si>
  <si>
    <t>57,5</t>
  </si>
  <si>
    <t>125,0</t>
  </si>
  <si>
    <t>Лапин Захар</t>
  </si>
  <si>
    <t>Юноши 14-16 (23.08.2009)/12</t>
  </si>
  <si>
    <t>44,50</t>
  </si>
  <si>
    <t>Лагерев Даниил</t>
  </si>
  <si>
    <t>Юноши 14-16 (15.09.2009)/12</t>
  </si>
  <si>
    <t>55,90</t>
  </si>
  <si>
    <t>Чалов Даниил</t>
  </si>
  <si>
    <t>Юноши 14-16 (09.12.2004)/16</t>
  </si>
  <si>
    <t>73,90</t>
  </si>
  <si>
    <t>175,0</t>
  </si>
  <si>
    <t>185,0</t>
  </si>
  <si>
    <t>Доржукай Отчугаш</t>
  </si>
  <si>
    <t>Открытая (22.05.1985)/36</t>
  </si>
  <si>
    <t>82,50</t>
  </si>
  <si>
    <t>137,5</t>
  </si>
  <si>
    <t>142,5</t>
  </si>
  <si>
    <t>Шлегель Кирилл</t>
  </si>
  <si>
    <t>Открытая (22.07.1997)/24</t>
  </si>
  <si>
    <t>Макаров Дмитрий</t>
  </si>
  <si>
    <t>Открытая (30.07.1984)/37</t>
  </si>
  <si>
    <t>86,30</t>
  </si>
  <si>
    <t>195,0</t>
  </si>
  <si>
    <t>Соловьев Алексей</t>
  </si>
  <si>
    <t>Открытая (13.05.1981)/40</t>
  </si>
  <si>
    <t>99,20</t>
  </si>
  <si>
    <t>Одинцов Евгений</t>
  </si>
  <si>
    <t>Открытая (28.10.1993)/28</t>
  </si>
  <si>
    <t>96,00</t>
  </si>
  <si>
    <t>Эрнст Родион</t>
  </si>
  <si>
    <t>Открытая (09.10.2000)/21</t>
  </si>
  <si>
    <t>95,70</t>
  </si>
  <si>
    <t>187,5</t>
  </si>
  <si>
    <t>Бертов Кирилл</t>
  </si>
  <si>
    <t>Открытая (17.05.2000)/21</t>
  </si>
  <si>
    <t>ВЕСОВАЯ КАТЕГОРИЯ   140+</t>
  </si>
  <si>
    <t>Степанов Валерий</t>
  </si>
  <si>
    <t>Открытая (10.06.1999)/22</t>
  </si>
  <si>
    <t>157,30</t>
  </si>
  <si>
    <t>105,0</t>
  </si>
  <si>
    <t>320,0</t>
  </si>
  <si>
    <t>605,0</t>
  </si>
  <si>
    <t>387,5630</t>
  </si>
  <si>
    <t>570,0</t>
  </si>
  <si>
    <t>372,0960</t>
  </si>
  <si>
    <t>547,5</t>
  </si>
  <si>
    <t>366,7703</t>
  </si>
  <si>
    <t>4</t>
  </si>
  <si>
    <t>Ярушина Елена</t>
  </si>
  <si>
    <t>Мастера 40-49 (04.10.1978)/43</t>
  </si>
  <si>
    <t>79,10</t>
  </si>
  <si>
    <t>Григорьев Илья</t>
  </si>
  <si>
    <t>Открытая (12.01.1993)/28</t>
  </si>
  <si>
    <t>97,40</t>
  </si>
  <si>
    <t>ВЕСОВАЯ КАТЕГОРИЯ   110</t>
  </si>
  <si>
    <t>Глумов Андрей</t>
  </si>
  <si>
    <t>Открытая (19.03.1989)/32</t>
  </si>
  <si>
    <t>106,20</t>
  </si>
  <si>
    <t xml:space="preserve">Результат </t>
  </si>
  <si>
    <t>110</t>
  </si>
  <si>
    <t>Результат</t>
  </si>
  <si>
    <t>67,5</t>
  </si>
  <si>
    <t>Барбаш Антон</t>
  </si>
  <si>
    <t>Открытая (24.09.1984)/37</t>
  </si>
  <si>
    <t>66,10</t>
  </si>
  <si>
    <t>Куклин Денис</t>
  </si>
  <si>
    <t>Открытая (06.09.1989)/32</t>
  </si>
  <si>
    <t>79,20</t>
  </si>
  <si>
    <t xml:space="preserve">Aдреналин </t>
  </si>
  <si>
    <t>152,5</t>
  </si>
  <si>
    <t>Дергунов Алексей</t>
  </si>
  <si>
    <t>Открытая (01.01.1988)/33</t>
  </si>
  <si>
    <t>79,80</t>
  </si>
  <si>
    <t>Веселов Егор</t>
  </si>
  <si>
    <t>Открытая (21.11.1986)/34</t>
  </si>
  <si>
    <t>89,90</t>
  </si>
  <si>
    <t>Изместьев Александр</t>
  </si>
  <si>
    <t>Открытая (11.05.1992)/29</t>
  </si>
  <si>
    <t>147,5</t>
  </si>
  <si>
    <t>Арболишвили Шота</t>
  </si>
  <si>
    <t>Мастера 40-49 (24.07.1977)/44</t>
  </si>
  <si>
    <t>87,80</t>
  </si>
  <si>
    <t>Николаев Виталий</t>
  </si>
  <si>
    <t>Открытая (29.04.1982)/39</t>
  </si>
  <si>
    <t>98,10</t>
  </si>
  <si>
    <t>Колесников Виктор</t>
  </si>
  <si>
    <t>Открытая (25.03.1993)/28</t>
  </si>
  <si>
    <t>99,10</t>
  </si>
  <si>
    <t>192,5</t>
  </si>
  <si>
    <t>197,5</t>
  </si>
  <si>
    <t>Корчагин Дмитрий</t>
  </si>
  <si>
    <t>Открытая (22.01.1992)/29</t>
  </si>
  <si>
    <t>101,00</t>
  </si>
  <si>
    <t>222,5</t>
  </si>
  <si>
    <t>Щукин Дмитрий</t>
  </si>
  <si>
    <t>Открытая (03.11.1990)/31</t>
  </si>
  <si>
    <t>106,50</t>
  </si>
  <si>
    <t>Журавлев Евгений</t>
  </si>
  <si>
    <t>Открытая (19.09.1991)/30</t>
  </si>
  <si>
    <t>118,20</t>
  </si>
  <si>
    <t>202,5</t>
  </si>
  <si>
    <t>141,0820</t>
  </si>
  <si>
    <t>130,3330</t>
  </si>
  <si>
    <t>124,8660</t>
  </si>
  <si>
    <t>Савельева Анна</t>
  </si>
  <si>
    <t>Открытая (29.10.1991)/30</t>
  </si>
  <si>
    <t>51,90</t>
  </si>
  <si>
    <t>47,5</t>
  </si>
  <si>
    <t>ВЕСОВАЯ КАТЕГОРИЯ   60</t>
  </si>
  <si>
    <t>Краснянская Анна</t>
  </si>
  <si>
    <t>Открытая (21.01.1983)/38</t>
  </si>
  <si>
    <t>56,90</t>
  </si>
  <si>
    <t xml:space="preserve">Команда mistratovteam </t>
  </si>
  <si>
    <t>62,5</t>
  </si>
  <si>
    <t>Дуганова Кристина</t>
  </si>
  <si>
    <t>Открытая (10.03.1997)/24</t>
  </si>
  <si>
    <t>58,00</t>
  </si>
  <si>
    <t>Проскурдина Любовь</t>
  </si>
  <si>
    <t>Открытая (03.12.1983)/37</t>
  </si>
  <si>
    <t>59,40</t>
  </si>
  <si>
    <t xml:space="preserve">Форвард </t>
  </si>
  <si>
    <t>Девушки 14-16 (20.03.2007)/14</t>
  </si>
  <si>
    <t>77,50</t>
  </si>
  <si>
    <t>Савош Александр</t>
  </si>
  <si>
    <t>Юноши 14-16 (26.08.2008)/13</t>
  </si>
  <si>
    <t>60,00</t>
  </si>
  <si>
    <t>Чаплинский Артём</t>
  </si>
  <si>
    <t>Юноши 14-16 (29.11.2005)/15</t>
  </si>
  <si>
    <t>66,80</t>
  </si>
  <si>
    <t>87,5</t>
  </si>
  <si>
    <t>Миронов Павел</t>
  </si>
  <si>
    <t>Открытая (05.03.1983)/38</t>
  </si>
  <si>
    <t>61,30</t>
  </si>
  <si>
    <t>Гасанов Асиф</t>
  </si>
  <si>
    <t>Открытая (26.04.1990)/31</t>
  </si>
  <si>
    <t>65,00</t>
  </si>
  <si>
    <t>Зорченко Денис</t>
  </si>
  <si>
    <t>Открытая (24.05.1989)/32</t>
  </si>
  <si>
    <t>81,90</t>
  </si>
  <si>
    <t>Дрыков Владимир</t>
  </si>
  <si>
    <t>Открытая (21.06.1993)/28</t>
  </si>
  <si>
    <t>81,70</t>
  </si>
  <si>
    <t>Тараканов Алексей</t>
  </si>
  <si>
    <t>Открытая (04.11.1989)/32</t>
  </si>
  <si>
    <t>Гамолин Богдан</t>
  </si>
  <si>
    <t>Открытая (30.09.1995)/26</t>
  </si>
  <si>
    <t>80,70</t>
  </si>
  <si>
    <t>127,5</t>
  </si>
  <si>
    <t>Омельчук Игорь</t>
  </si>
  <si>
    <t>Мастера 60-69 (29.05.1960)/61</t>
  </si>
  <si>
    <t>Сериков Владимир</t>
  </si>
  <si>
    <t>Открытая (23.07.1990)/31</t>
  </si>
  <si>
    <t>85,10</t>
  </si>
  <si>
    <t>Фомин Иван</t>
  </si>
  <si>
    <t>Открытая (02.03.1995)/26</t>
  </si>
  <si>
    <t>88,20</t>
  </si>
  <si>
    <t>157,5</t>
  </si>
  <si>
    <t>Ковальков Никита</t>
  </si>
  <si>
    <t>Открытая (08.09.1995)/26</t>
  </si>
  <si>
    <t>88,90</t>
  </si>
  <si>
    <t>132,5</t>
  </si>
  <si>
    <t>Миколенко Сергей</t>
  </si>
  <si>
    <t>Открытая (28.12.1985)/35</t>
  </si>
  <si>
    <t>89,50</t>
  </si>
  <si>
    <t>Семенов Сергей</t>
  </si>
  <si>
    <t>Мастера 40-49 (13.10.1978)/43</t>
  </si>
  <si>
    <t>83,50</t>
  </si>
  <si>
    <t>Байков Алексей</t>
  </si>
  <si>
    <t>Мастера 60-69 (22.03.1953)/68</t>
  </si>
  <si>
    <t>Евдокименко Иван</t>
  </si>
  <si>
    <t>Юноши 17-19 (08.10.2002)/19</t>
  </si>
  <si>
    <t>95,90</t>
  </si>
  <si>
    <t>Пудченко Артем</t>
  </si>
  <si>
    <t>Юниоры (29.03.2001)/20</t>
  </si>
  <si>
    <t>Черепанов Григорий</t>
  </si>
  <si>
    <t>Открытая (20.01.1992)/29</t>
  </si>
  <si>
    <t>95,80</t>
  </si>
  <si>
    <t>Корбут Андрей</t>
  </si>
  <si>
    <t>Открытая (12.12.1989)/31</t>
  </si>
  <si>
    <t>98,50</t>
  </si>
  <si>
    <t>Валута Андрей</t>
  </si>
  <si>
    <t>Открытая (13.04.1994)/27</t>
  </si>
  <si>
    <t>93,30</t>
  </si>
  <si>
    <t>Полушин Александр</t>
  </si>
  <si>
    <t>Мастера 40-49 (30.04.1976)/45</t>
  </si>
  <si>
    <t>96,20</t>
  </si>
  <si>
    <t>Циванюк Александр</t>
  </si>
  <si>
    <t>Открытая (23.11.1981)/39</t>
  </si>
  <si>
    <t>109,70</t>
  </si>
  <si>
    <t>Плясунов Николай</t>
  </si>
  <si>
    <t>Открытая (25.03.1991)/30</t>
  </si>
  <si>
    <t>105,80</t>
  </si>
  <si>
    <t>Головин Алексей</t>
  </si>
  <si>
    <t>Открытая (01.03.1986)/35</t>
  </si>
  <si>
    <t>107,10</t>
  </si>
  <si>
    <t>Коломажин Вячеслав</t>
  </si>
  <si>
    <t>Мастера 40-49 (24.09.1976)/45</t>
  </si>
  <si>
    <t>106,40</t>
  </si>
  <si>
    <t>Анипер Анатолий</t>
  </si>
  <si>
    <t>Открытая (23.08.1978)/43</t>
  </si>
  <si>
    <t>114,90</t>
  </si>
  <si>
    <t>81,1360</t>
  </si>
  <si>
    <t>60</t>
  </si>
  <si>
    <t>78,4350</t>
  </si>
  <si>
    <t>68,6820</t>
  </si>
  <si>
    <t>117,8000</t>
  </si>
  <si>
    <t>111,8430</t>
  </si>
  <si>
    <t>107,2800</t>
  </si>
  <si>
    <t>5</t>
  </si>
  <si>
    <t>Савченко Дмитрий</t>
  </si>
  <si>
    <t>Открытая (03.08.1981)/40</t>
  </si>
  <si>
    <t>96,10</t>
  </si>
  <si>
    <t>Мастера 40-49 (03.08.1981)/40</t>
  </si>
  <si>
    <t>Булгаков Максим</t>
  </si>
  <si>
    <t>Открытая (13.12.1988)/32</t>
  </si>
  <si>
    <t>Лапин Михаил</t>
  </si>
  <si>
    <t>Мастера 40-49 (06.08.1972)/49</t>
  </si>
  <si>
    <t>86,90</t>
  </si>
  <si>
    <t>330,0</t>
  </si>
  <si>
    <t>Данильченко Любовь</t>
  </si>
  <si>
    <t>Открытая (02.03.1981)/40</t>
  </si>
  <si>
    <t>50,90</t>
  </si>
  <si>
    <t>Данияр Уулу</t>
  </si>
  <si>
    <t>Открытая (19.03.1993)/28</t>
  </si>
  <si>
    <t>81,00</t>
  </si>
  <si>
    <t>Аун Олег</t>
  </si>
  <si>
    <t>Открытая (16.05.1983)/38</t>
  </si>
  <si>
    <t>89,00</t>
  </si>
  <si>
    <t>Ляхова Алла</t>
  </si>
  <si>
    <t>Открытая (21.08.1986)/35</t>
  </si>
  <si>
    <t>51,30</t>
  </si>
  <si>
    <t>25,0</t>
  </si>
  <si>
    <t>37,5</t>
  </si>
  <si>
    <t>22,5</t>
  </si>
  <si>
    <t>27,5</t>
  </si>
  <si>
    <t>Кузнецов Александр</t>
  </si>
  <si>
    <t>Открытая (04.04.1989)/32</t>
  </si>
  <si>
    <t>88,40</t>
  </si>
  <si>
    <t>ВЕСОВАЯ КАТЕГОРИЯ   140</t>
  </si>
  <si>
    <t>Попов Виктор</t>
  </si>
  <si>
    <t>135,60</t>
  </si>
  <si>
    <t xml:space="preserve">Спартанец </t>
  </si>
  <si>
    <t>Ноговицин А.</t>
  </si>
  <si>
    <t xml:space="preserve">Ноговицин А. </t>
  </si>
  <si>
    <t>Харитонов С.</t>
  </si>
  <si>
    <t xml:space="preserve">Николаев В. </t>
  </si>
  <si>
    <t>Быховец А.</t>
  </si>
  <si>
    <t>Симоненко В.</t>
  </si>
  <si>
    <t>Николаев В.</t>
  </si>
  <si>
    <t>Мещеряков В.</t>
  </si>
  <si>
    <t xml:space="preserve">Суслов Н. </t>
  </si>
  <si>
    <t>Мистратов В.</t>
  </si>
  <si>
    <t xml:space="preserve">Циванюк А. </t>
  </si>
  <si>
    <t xml:space="preserve">Дуганова К. </t>
  </si>
  <si>
    <t>Савинов Ф.</t>
  </si>
  <si>
    <t xml:space="preserve">Щукин Д. </t>
  </si>
  <si>
    <t xml:space="preserve">Сериков В. </t>
  </si>
  <si>
    <t>Беловал Е.</t>
  </si>
  <si>
    <t xml:space="preserve">Симоненко В. </t>
  </si>
  <si>
    <t xml:space="preserve">Григорьев И. </t>
  </si>
  <si>
    <t xml:space="preserve">Мистратов В. </t>
  </si>
  <si>
    <t>Циванюк А.</t>
  </si>
  <si>
    <t>Гамолин Б.</t>
  </si>
  <si>
    <t>Корчагин Д.</t>
  </si>
  <si>
    <t xml:space="preserve">Дрыков В. </t>
  </si>
  <si>
    <t>Сериков В.</t>
  </si>
  <si>
    <t>Григорьев И.</t>
  </si>
  <si>
    <t>Абдуллин М.</t>
  </si>
  <si>
    <t xml:space="preserve">Беловал Е. </t>
  </si>
  <si>
    <t>Чепурин М.</t>
  </si>
  <si>
    <t xml:space="preserve">Сытина В. </t>
  </si>
  <si>
    <t xml:space="preserve">Харитонов С. </t>
  </si>
  <si>
    <t xml:space="preserve">Савинов Ф. </t>
  </si>
  <si>
    <t xml:space="preserve">Чепурин М. </t>
  </si>
  <si>
    <t xml:space="preserve">Лично </t>
  </si>
  <si>
    <t>Весовая категория</t>
  </si>
  <si>
    <t>Страна/Город</t>
  </si>
  <si>
    <t>EGY/Каир</t>
  </si>
  <si>
    <t>Андреева Мария</t>
  </si>
  <si>
    <t>Мастера 50-59 (25.06.1964)/57</t>
  </si>
  <si>
    <t>№</t>
  </si>
  <si>
    <t xml:space="preserve"> </t>
  </si>
  <si>
    <t>IV Открытый Кубок Азии
WRPF любители Пауэрлифтинг без экипировки ДК
Красноярск13-14 ноября 2021 года</t>
  </si>
  <si>
    <t>Кодинск</t>
  </si>
  <si>
    <t>Красноярск</t>
  </si>
  <si>
    <t>Саянск</t>
  </si>
  <si>
    <t>Новосибирск</t>
  </si>
  <si>
    <t>Таежный</t>
  </si>
  <si>
    <t>Кызыл</t>
  </si>
  <si>
    <t>Туруханск</t>
  </si>
  <si>
    <t>IV Открытый Кубок Азии
WRPF любители Пауэрлифтинг без экипировки
Красноярск13-14 ноября 2021 года</t>
  </si>
  <si>
    <t>IV Открытый Кубок Азии
WRPF любители Пауэрлифтинг классический в бинтах ДК
Красноярск13-14 ноября 2021 года</t>
  </si>
  <si>
    <t>IV Открытый Кубок Азии
WRPF любители Пауэрлифтинг классический в бинтах
Красноярск13-14 ноября 2021 года</t>
  </si>
  <si>
    <t xml:space="preserve">Таежный </t>
  </si>
  <si>
    <t>IV Открытый Кубок Азии
WRPF любители Силовое двоеборье без экипировки ДК
Красноярск13-14 ноября 2021 года</t>
  </si>
  <si>
    <t>IV Открытый Кубок Азии
WRPF любители Жим лежа без экипировки ДК
Красноярск13-14 ноября 2021 года</t>
  </si>
  <si>
    <t>Шелехов</t>
  </si>
  <si>
    <t>Железногорск</t>
  </si>
  <si>
    <t>Иркутск</t>
  </si>
  <si>
    <t>Барнаул</t>
  </si>
  <si>
    <t>Дивногорск</t>
  </si>
  <si>
    <t>IV Открытый Кубок Азии
WRPF любители Жим лежа без экипировки
Красноярск13-14 ноября 2021 года</t>
  </si>
  <si>
    <t>Минусинск</t>
  </si>
  <si>
    <t>Ачинск</t>
  </si>
  <si>
    <t>Сосновоборск</t>
  </si>
  <si>
    <t>IV Открытый Кубок Азии
WEPF Жим лежа в однопетельной софт экипировке ДК
Красноярск13-14 ноября 2021 года</t>
  </si>
  <si>
    <t>IV Открытый Кубок Азии
WEPF Жим лежа в однопетельной софт экипировке
Красноярск13-14 ноября 2021 года</t>
  </si>
  <si>
    <t>Березовка</t>
  </si>
  <si>
    <t>IV Открытый Кубок Азии
WEPF Жим лежа в многопетельной софт экипировке ДК
Красноярск13-14 ноября 2021 года</t>
  </si>
  <si>
    <t>IV Открытый Кубок Азии
WEPF Жим лежа в многопетельной софт экипировке
Красноярск13-14 ноября 2021 года</t>
  </si>
  <si>
    <t>IV Открытый Кубок Азии
WRPF любители Становая тяга без экипировки ДК
Красноярск13-14 ноября 2021 года</t>
  </si>
  <si>
    <t>IV Открытый Кубок Азии
WRPF любители Становая тяга без экипировки
Красноярск13-14 ноября 2021 года</t>
  </si>
  <si>
    <t>IV Открытый Кубок Азии
WRPF Строгий подъем штанги на бицепс
Красноярск13-14 ноября 2021 года</t>
  </si>
  <si>
    <t xml:space="preserve">
Дата рождения/Возраст</t>
  </si>
  <si>
    <t>Возрастная группа</t>
  </si>
  <si>
    <t>T1</t>
  </si>
  <si>
    <t>O</t>
  </si>
  <si>
    <t>J</t>
  </si>
  <si>
    <t>M1</t>
  </si>
  <si>
    <t>M3</t>
  </si>
  <si>
    <t>T2</t>
  </si>
  <si>
    <t>Жим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</si>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</sst>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85"/>
  <sheetViews>
    <sheetView topLeftCell="A14" workbookViewId="0">
      <selection activeCell="E44" sqref="E44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21" style="5" customWidth="1"/>
    <col min="8" max="10" width="5.5" style="6" customWidth="1"/>
    <col min="11" max="11" width="4.83203125" style="6" customWidth="1"/>
    <col min="12" max="14" width="5.5" style="6" customWidth="1"/>
    <col min="15" max="15" width="4.83203125" style="6" customWidth="1"/>
    <col min="16" max="18" width="5.5" style="6" customWidth="1"/>
    <col min="19" max="19" width="4.83203125" style="6" customWidth="1"/>
    <col min="20" max="20" width="7.83203125" style="33" bestFit="1" customWidth="1"/>
    <col min="21" max="21" width="8.5" style="6" bestFit="1" customWidth="1"/>
    <col min="22" max="22" width="21.5" style="5" customWidth="1"/>
    <col min="23" max="16384" width="9.1640625" style="3"/>
  </cols>
  <sheetData>
    <row r="1" spans="1:22" s="2" customFormat="1" ht="29" customHeight="1">
      <c r="A1" s="51" t="s">
        <v>463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</row>
    <row r="2" spans="1:22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</row>
    <row r="3" spans="1:22" s="1" customFormat="1" ht="12.75" customHeight="1">
      <c r="A3" s="59" t="s">
        <v>461</v>
      </c>
      <c r="B3" s="41" t="s">
        <v>0</v>
      </c>
      <c r="C3" s="61" t="s">
        <v>494</v>
      </c>
      <c r="D3" s="61" t="s">
        <v>6</v>
      </c>
      <c r="E3" s="45" t="s">
        <v>495</v>
      </c>
      <c r="F3" s="45" t="s">
        <v>4</v>
      </c>
      <c r="G3" s="45" t="s">
        <v>457</v>
      </c>
      <c r="H3" s="45" t="s">
        <v>7</v>
      </c>
      <c r="I3" s="45"/>
      <c r="J3" s="45"/>
      <c r="K3" s="45"/>
      <c r="L3" s="45" t="s">
        <v>8</v>
      </c>
      <c r="M3" s="45"/>
      <c r="N3" s="45"/>
      <c r="O3" s="45"/>
      <c r="P3" s="45" t="s">
        <v>9</v>
      </c>
      <c r="Q3" s="45"/>
      <c r="R3" s="45"/>
      <c r="S3" s="45"/>
      <c r="T3" s="43" t="s">
        <v>1</v>
      </c>
      <c r="U3" s="45" t="s">
        <v>3</v>
      </c>
      <c r="V3" s="47" t="s">
        <v>2</v>
      </c>
    </row>
    <row r="4" spans="1:22" s="1" customFormat="1" ht="21" customHeight="1" thickBot="1">
      <c r="A4" s="60"/>
      <c r="B4" s="42"/>
      <c r="C4" s="46"/>
      <c r="D4" s="46"/>
      <c r="E4" s="46"/>
      <c r="F4" s="46"/>
      <c r="G4" s="46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4">
        <v>1</v>
      </c>
      <c r="Q4" s="4">
        <v>2</v>
      </c>
      <c r="R4" s="4">
        <v>3</v>
      </c>
      <c r="S4" s="4" t="s">
        <v>5</v>
      </c>
      <c r="T4" s="44"/>
      <c r="U4" s="46"/>
      <c r="V4" s="48"/>
    </row>
    <row r="5" spans="1:22" ht="16">
      <c r="A5" s="49" t="s">
        <v>139</v>
      </c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1:22">
      <c r="A6" s="25" t="s">
        <v>57</v>
      </c>
      <c r="B6" s="18" t="s">
        <v>140</v>
      </c>
      <c r="C6" s="18" t="s">
        <v>141</v>
      </c>
      <c r="D6" s="18" t="s">
        <v>142</v>
      </c>
      <c r="E6" s="18" t="s">
        <v>496</v>
      </c>
      <c r="F6" s="18" t="s">
        <v>455</v>
      </c>
      <c r="G6" s="18" t="s">
        <v>464</v>
      </c>
      <c r="H6" s="26" t="s">
        <v>143</v>
      </c>
      <c r="I6" s="27" t="s">
        <v>143</v>
      </c>
      <c r="J6" s="27" t="s">
        <v>144</v>
      </c>
      <c r="K6" s="25"/>
      <c r="L6" s="26" t="s">
        <v>145</v>
      </c>
      <c r="M6" s="26" t="s">
        <v>145</v>
      </c>
      <c r="N6" s="27" t="s">
        <v>145</v>
      </c>
      <c r="O6" s="25"/>
      <c r="P6" s="27" t="s">
        <v>144</v>
      </c>
      <c r="Q6" s="27" t="s">
        <v>146</v>
      </c>
      <c r="R6" s="26" t="s">
        <v>66</v>
      </c>
      <c r="S6" s="25"/>
      <c r="T6" s="34" t="str">
        <f>"95,0"</f>
        <v>95,0</v>
      </c>
      <c r="U6" s="25" t="str">
        <f>"141,8920"</f>
        <v>141,8920</v>
      </c>
      <c r="V6" s="18" t="s">
        <v>462</v>
      </c>
    </row>
    <row r="7" spans="1:22">
      <c r="B7" s="5" t="s">
        <v>59</v>
      </c>
    </row>
    <row r="8" spans="1:22" ht="16">
      <c r="A8" s="40" t="s">
        <v>147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22">
      <c r="A9" s="25" t="s">
        <v>57</v>
      </c>
      <c r="B9" s="18" t="s">
        <v>148</v>
      </c>
      <c r="C9" s="18" t="s">
        <v>149</v>
      </c>
      <c r="D9" s="18" t="s">
        <v>150</v>
      </c>
      <c r="E9" s="18" t="s">
        <v>497</v>
      </c>
      <c r="F9" s="18" t="s">
        <v>455</v>
      </c>
      <c r="G9" s="18" t="s">
        <v>465</v>
      </c>
      <c r="H9" s="27" t="s">
        <v>28</v>
      </c>
      <c r="I9" s="26" t="s">
        <v>151</v>
      </c>
      <c r="J9" s="27" t="s">
        <v>25</v>
      </c>
      <c r="K9" s="25"/>
      <c r="L9" s="27" t="s">
        <v>146</v>
      </c>
      <c r="M9" s="27" t="s">
        <v>152</v>
      </c>
      <c r="N9" s="26" t="s">
        <v>66</v>
      </c>
      <c r="O9" s="25"/>
      <c r="P9" s="26" t="s">
        <v>153</v>
      </c>
      <c r="Q9" s="27" t="s">
        <v>154</v>
      </c>
      <c r="R9" s="26" t="s">
        <v>155</v>
      </c>
      <c r="S9" s="25"/>
      <c r="T9" s="34" t="str">
        <f>"220,0"</f>
        <v>220,0</v>
      </c>
      <c r="U9" s="25" t="str">
        <f>"285,2080"</f>
        <v>285,2080</v>
      </c>
      <c r="V9" s="18" t="s">
        <v>453</v>
      </c>
    </row>
    <row r="10" spans="1:22">
      <c r="B10" s="5" t="s">
        <v>59</v>
      </c>
    </row>
    <row r="11" spans="1:22" ht="16">
      <c r="A11" s="40" t="s">
        <v>156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</row>
    <row r="12" spans="1:22">
      <c r="A12" s="8" t="s">
        <v>57</v>
      </c>
      <c r="B12" s="7" t="s">
        <v>157</v>
      </c>
      <c r="C12" s="7" t="s">
        <v>158</v>
      </c>
      <c r="D12" s="7" t="s">
        <v>159</v>
      </c>
      <c r="E12" s="7" t="s">
        <v>497</v>
      </c>
      <c r="F12" s="7" t="s">
        <v>128</v>
      </c>
      <c r="G12" s="7" t="s">
        <v>466</v>
      </c>
      <c r="H12" s="20" t="s">
        <v>65</v>
      </c>
      <c r="I12" s="20" t="s">
        <v>160</v>
      </c>
      <c r="J12" s="20" t="s">
        <v>70</v>
      </c>
      <c r="K12" s="8"/>
      <c r="L12" s="20" t="s">
        <v>161</v>
      </c>
      <c r="M12" s="20" t="s">
        <v>162</v>
      </c>
      <c r="N12" s="21" t="s">
        <v>163</v>
      </c>
      <c r="O12" s="8"/>
      <c r="P12" s="20" t="s">
        <v>65</v>
      </c>
      <c r="Q12" s="20" t="s">
        <v>70</v>
      </c>
      <c r="R12" s="20" t="s">
        <v>83</v>
      </c>
      <c r="S12" s="8"/>
      <c r="T12" s="35" t="str">
        <f>"310,0"</f>
        <v>310,0</v>
      </c>
      <c r="U12" s="8" t="str">
        <f>"330,9560"</f>
        <v>330,9560</v>
      </c>
      <c r="V12" s="7" t="s">
        <v>452</v>
      </c>
    </row>
    <row r="13" spans="1:22">
      <c r="A13" s="10" t="s">
        <v>58</v>
      </c>
      <c r="B13" s="9" t="s">
        <v>164</v>
      </c>
      <c r="C13" s="9" t="s">
        <v>165</v>
      </c>
      <c r="D13" s="9" t="s">
        <v>166</v>
      </c>
      <c r="E13" s="9" t="s">
        <v>497</v>
      </c>
      <c r="F13" s="9" t="s">
        <v>128</v>
      </c>
      <c r="G13" s="9" t="s">
        <v>466</v>
      </c>
      <c r="H13" s="22" t="s">
        <v>65</v>
      </c>
      <c r="I13" s="22" t="s">
        <v>160</v>
      </c>
      <c r="J13" s="22" t="s">
        <v>70</v>
      </c>
      <c r="K13" s="10"/>
      <c r="L13" s="22" t="s">
        <v>161</v>
      </c>
      <c r="M13" s="22" t="s">
        <v>162</v>
      </c>
      <c r="N13" s="23" t="s">
        <v>163</v>
      </c>
      <c r="O13" s="10"/>
      <c r="P13" s="22" t="s">
        <v>65</v>
      </c>
      <c r="Q13" s="22" t="s">
        <v>70</v>
      </c>
      <c r="R13" s="22" t="s">
        <v>83</v>
      </c>
      <c r="S13" s="10"/>
      <c r="T13" s="36" t="str">
        <f>"310,0"</f>
        <v>310,0</v>
      </c>
      <c r="U13" s="10" t="str">
        <f>"320,8810"</f>
        <v>320,8810</v>
      </c>
      <c r="V13" s="9" t="s">
        <v>425</v>
      </c>
    </row>
    <row r="14" spans="1:22">
      <c r="B14" s="5" t="s">
        <v>59</v>
      </c>
    </row>
    <row r="15" spans="1:22" ht="16">
      <c r="A15" s="40" t="s">
        <v>79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</row>
    <row r="16" spans="1:22">
      <c r="A16" s="8" t="s">
        <v>57</v>
      </c>
      <c r="B16" s="7" t="s">
        <v>167</v>
      </c>
      <c r="C16" s="7" t="s">
        <v>168</v>
      </c>
      <c r="D16" s="7" t="s">
        <v>169</v>
      </c>
      <c r="E16" s="7" t="s">
        <v>498</v>
      </c>
      <c r="F16" s="7" t="s">
        <v>455</v>
      </c>
      <c r="G16" s="7" t="s">
        <v>465</v>
      </c>
      <c r="H16" s="20" t="s">
        <v>26</v>
      </c>
      <c r="I16" s="20" t="s">
        <v>27</v>
      </c>
      <c r="J16" s="20" t="s">
        <v>170</v>
      </c>
      <c r="K16" s="8"/>
      <c r="L16" s="20" t="s">
        <v>162</v>
      </c>
      <c r="M16" s="21" t="s">
        <v>163</v>
      </c>
      <c r="N16" s="20" t="s">
        <v>163</v>
      </c>
      <c r="O16" s="8"/>
      <c r="P16" s="20" t="s">
        <v>83</v>
      </c>
      <c r="Q16" s="20" t="s">
        <v>171</v>
      </c>
      <c r="R16" s="20" t="s">
        <v>17</v>
      </c>
      <c r="S16" s="8"/>
      <c r="T16" s="35" t="str">
        <f>"300,0"</f>
        <v>300,0</v>
      </c>
      <c r="U16" s="8" t="str">
        <f>"286,8900"</f>
        <v>286,8900</v>
      </c>
      <c r="V16" s="7" t="s">
        <v>451</v>
      </c>
    </row>
    <row r="17" spans="1:22">
      <c r="A17" s="12" t="s">
        <v>57</v>
      </c>
      <c r="B17" s="11" t="s">
        <v>172</v>
      </c>
      <c r="C17" s="11" t="s">
        <v>173</v>
      </c>
      <c r="D17" s="11" t="s">
        <v>174</v>
      </c>
      <c r="E17" s="11" t="s">
        <v>497</v>
      </c>
      <c r="F17" s="11" t="s">
        <v>128</v>
      </c>
      <c r="G17" s="11" t="s">
        <v>466</v>
      </c>
      <c r="H17" s="24" t="s">
        <v>69</v>
      </c>
      <c r="I17" s="28" t="s">
        <v>69</v>
      </c>
      <c r="J17" s="28" t="s">
        <v>65</v>
      </c>
      <c r="K17" s="12"/>
      <c r="L17" s="28" t="s">
        <v>25</v>
      </c>
      <c r="M17" s="28" t="s">
        <v>30</v>
      </c>
      <c r="N17" s="24" t="s">
        <v>26</v>
      </c>
      <c r="O17" s="12"/>
      <c r="P17" s="28" t="s">
        <v>69</v>
      </c>
      <c r="Q17" s="28" t="s">
        <v>65</v>
      </c>
      <c r="R17" s="28" t="s">
        <v>70</v>
      </c>
      <c r="S17" s="12"/>
      <c r="T17" s="37" t="str">
        <f>"310,0"</f>
        <v>310,0</v>
      </c>
      <c r="U17" s="12" t="str">
        <f>"314,4020"</f>
        <v>314,4020</v>
      </c>
      <c r="V17" s="30" t="s">
        <v>425</v>
      </c>
    </row>
    <row r="18" spans="1:22">
      <c r="A18" s="10" t="s">
        <v>57</v>
      </c>
      <c r="B18" s="9" t="s">
        <v>175</v>
      </c>
      <c r="C18" s="9" t="s">
        <v>176</v>
      </c>
      <c r="D18" s="9" t="s">
        <v>177</v>
      </c>
      <c r="E18" s="9" t="s">
        <v>499</v>
      </c>
      <c r="F18" s="9" t="s">
        <v>455</v>
      </c>
      <c r="G18" s="9" t="s">
        <v>467</v>
      </c>
      <c r="H18" s="22" t="s">
        <v>155</v>
      </c>
      <c r="I18" s="22" t="s">
        <v>178</v>
      </c>
      <c r="J18" s="22" t="s">
        <v>179</v>
      </c>
      <c r="K18" s="10"/>
      <c r="L18" s="22" t="s">
        <v>67</v>
      </c>
      <c r="M18" s="22" t="s">
        <v>180</v>
      </c>
      <c r="N18" s="23" t="s">
        <v>162</v>
      </c>
      <c r="O18" s="10"/>
      <c r="P18" s="22" t="s">
        <v>181</v>
      </c>
      <c r="Q18" s="22" t="s">
        <v>171</v>
      </c>
      <c r="R18" s="22" t="s">
        <v>84</v>
      </c>
      <c r="S18" s="10"/>
      <c r="T18" s="36" t="str">
        <f>"320,0"</f>
        <v>320,0</v>
      </c>
      <c r="U18" s="10" t="str">
        <f>"320,2825"</f>
        <v>320,2825</v>
      </c>
      <c r="V18" s="32" t="s">
        <v>427</v>
      </c>
    </row>
    <row r="19" spans="1:22">
      <c r="B19" s="5" t="s">
        <v>59</v>
      </c>
    </row>
    <row r="20" spans="1:22" ht="16">
      <c r="A20" s="40" t="s">
        <v>147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</row>
    <row r="21" spans="1:22">
      <c r="A21" s="25" t="s">
        <v>57</v>
      </c>
      <c r="B21" s="18" t="s">
        <v>182</v>
      </c>
      <c r="C21" s="18" t="s">
        <v>183</v>
      </c>
      <c r="D21" s="18" t="s">
        <v>184</v>
      </c>
      <c r="E21" s="18" t="s">
        <v>496</v>
      </c>
      <c r="F21" s="18" t="s">
        <v>455</v>
      </c>
      <c r="G21" s="18" t="s">
        <v>468</v>
      </c>
      <c r="H21" s="27" t="s">
        <v>67</v>
      </c>
      <c r="I21" s="27" t="s">
        <v>161</v>
      </c>
      <c r="J21" s="27" t="s">
        <v>162</v>
      </c>
      <c r="K21" s="25"/>
      <c r="L21" s="27" t="s">
        <v>143</v>
      </c>
      <c r="M21" s="27" t="s">
        <v>144</v>
      </c>
      <c r="N21" s="26" t="s">
        <v>146</v>
      </c>
      <c r="O21" s="25"/>
      <c r="P21" s="27" t="s">
        <v>30</v>
      </c>
      <c r="Q21" s="27" t="s">
        <v>27</v>
      </c>
      <c r="R21" s="27" t="s">
        <v>170</v>
      </c>
      <c r="S21" s="25"/>
      <c r="T21" s="34" t="str">
        <f>"190,0"</f>
        <v>190,0</v>
      </c>
      <c r="U21" s="25" t="str">
        <f>"222,0340"</f>
        <v>222,0340</v>
      </c>
      <c r="V21" s="18" t="s">
        <v>450</v>
      </c>
    </row>
    <row r="22" spans="1:22">
      <c r="B22" s="5" t="s">
        <v>59</v>
      </c>
    </row>
    <row r="23" spans="1:22" ht="16">
      <c r="A23" s="40" t="s">
        <v>61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</row>
    <row r="24" spans="1:22">
      <c r="A24" s="25" t="s">
        <v>57</v>
      </c>
      <c r="B24" s="18" t="s">
        <v>185</v>
      </c>
      <c r="C24" s="18" t="s">
        <v>186</v>
      </c>
      <c r="D24" s="18" t="s">
        <v>187</v>
      </c>
      <c r="E24" s="18" t="s">
        <v>496</v>
      </c>
      <c r="F24" s="18" t="s">
        <v>128</v>
      </c>
      <c r="G24" s="18" t="s">
        <v>466</v>
      </c>
      <c r="H24" s="27" t="s">
        <v>163</v>
      </c>
      <c r="I24" s="27" t="s">
        <v>28</v>
      </c>
      <c r="J24" s="27" t="s">
        <v>25</v>
      </c>
      <c r="K24" s="25"/>
      <c r="L24" s="27" t="s">
        <v>146</v>
      </c>
      <c r="M24" s="27" t="s">
        <v>152</v>
      </c>
      <c r="N24" s="26" t="s">
        <v>66</v>
      </c>
      <c r="O24" s="25"/>
      <c r="P24" s="27" t="s">
        <v>25</v>
      </c>
      <c r="Q24" s="27" t="s">
        <v>26</v>
      </c>
      <c r="R24" s="27" t="s">
        <v>27</v>
      </c>
      <c r="S24" s="25"/>
      <c r="T24" s="34" t="str">
        <f>"207,5"</f>
        <v>207,5</v>
      </c>
      <c r="U24" s="25" t="str">
        <f>"189,2192"</f>
        <v>189,2192</v>
      </c>
      <c r="V24" s="29" t="s">
        <v>425</v>
      </c>
    </row>
    <row r="25" spans="1:22">
      <c r="B25" s="5" t="s">
        <v>59</v>
      </c>
    </row>
    <row r="26" spans="1:22" ht="16">
      <c r="A26" s="40" t="s">
        <v>79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1:22">
      <c r="A27" s="25" t="s">
        <v>57</v>
      </c>
      <c r="B27" s="18" t="s">
        <v>188</v>
      </c>
      <c r="C27" s="18" t="s">
        <v>189</v>
      </c>
      <c r="D27" s="18" t="s">
        <v>190</v>
      </c>
      <c r="E27" s="18" t="s">
        <v>496</v>
      </c>
      <c r="F27" s="18" t="s">
        <v>128</v>
      </c>
      <c r="G27" s="18" t="s">
        <v>466</v>
      </c>
      <c r="H27" s="26" t="s">
        <v>83</v>
      </c>
      <c r="I27" s="27" t="s">
        <v>83</v>
      </c>
      <c r="J27" s="26" t="s">
        <v>17</v>
      </c>
      <c r="K27" s="25"/>
      <c r="L27" s="27" t="s">
        <v>27</v>
      </c>
      <c r="M27" s="27" t="s">
        <v>170</v>
      </c>
      <c r="N27" s="27" t="s">
        <v>69</v>
      </c>
      <c r="O27" s="25"/>
      <c r="P27" s="27" t="s">
        <v>44</v>
      </c>
      <c r="Q27" s="27" t="s">
        <v>191</v>
      </c>
      <c r="R27" s="27" t="s">
        <v>192</v>
      </c>
      <c r="S27" s="25"/>
      <c r="T27" s="34" t="str">
        <f>"415,0"</f>
        <v>415,0</v>
      </c>
      <c r="U27" s="25" t="str">
        <f>"298,8000"</f>
        <v>298,8000</v>
      </c>
      <c r="V27" s="29" t="s">
        <v>430</v>
      </c>
    </row>
    <row r="28" spans="1:22">
      <c r="B28" s="5" t="s">
        <v>59</v>
      </c>
    </row>
    <row r="29" spans="1:22" ht="16">
      <c r="A29" s="40" t="s">
        <v>10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1:22">
      <c r="A30" s="25" t="s">
        <v>57</v>
      </c>
      <c r="B30" s="18" t="s">
        <v>193</v>
      </c>
      <c r="C30" s="18" t="s">
        <v>194</v>
      </c>
      <c r="D30" s="18" t="s">
        <v>195</v>
      </c>
      <c r="E30" s="18" t="s">
        <v>497</v>
      </c>
      <c r="F30" s="18" t="s">
        <v>455</v>
      </c>
      <c r="G30" s="18" t="s">
        <v>469</v>
      </c>
      <c r="H30" s="26" t="s">
        <v>39</v>
      </c>
      <c r="I30" s="27" t="s">
        <v>39</v>
      </c>
      <c r="J30" s="26" t="s">
        <v>192</v>
      </c>
      <c r="K30" s="25"/>
      <c r="L30" s="27" t="s">
        <v>196</v>
      </c>
      <c r="M30" s="27" t="s">
        <v>197</v>
      </c>
      <c r="N30" s="26" t="s">
        <v>84</v>
      </c>
      <c r="O30" s="25"/>
      <c r="P30" s="27" t="s">
        <v>15</v>
      </c>
      <c r="Q30" s="27" t="s">
        <v>113</v>
      </c>
      <c r="R30" s="26" t="s">
        <v>93</v>
      </c>
      <c r="S30" s="25"/>
      <c r="T30" s="34" t="str">
        <f>"547,5"</f>
        <v>547,5</v>
      </c>
      <c r="U30" s="25" t="str">
        <f>"366,7703"</f>
        <v>366,7703</v>
      </c>
      <c r="V30" s="18" t="s">
        <v>462</v>
      </c>
    </row>
    <row r="31" spans="1:22">
      <c r="B31" s="5" t="s">
        <v>59</v>
      </c>
    </row>
    <row r="32" spans="1:22" ht="16">
      <c r="A32" s="40" t="s">
        <v>94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</row>
    <row r="33" spans="1:22">
      <c r="A33" s="8" t="s">
        <v>57</v>
      </c>
      <c r="B33" s="7" t="s">
        <v>198</v>
      </c>
      <c r="C33" s="7" t="s">
        <v>199</v>
      </c>
      <c r="D33" s="7" t="s">
        <v>97</v>
      </c>
      <c r="E33" s="7" t="s">
        <v>497</v>
      </c>
      <c r="F33" s="7" t="s">
        <v>455</v>
      </c>
      <c r="G33" s="7" t="s">
        <v>465</v>
      </c>
      <c r="H33" s="20" t="s">
        <v>16</v>
      </c>
      <c r="I33" s="20" t="s">
        <v>93</v>
      </c>
      <c r="J33" s="21" t="s">
        <v>103</v>
      </c>
      <c r="K33" s="8"/>
      <c r="L33" s="20" t="s">
        <v>76</v>
      </c>
      <c r="M33" s="21" t="s">
        <v>19</v>
      </c>
      <c r="N33" s="21" t="s">
        <v>19</v>
      </c>
      <c r="O33" s="8"/>
      <c r="P33" s="20" t="s">
        <v>92</v>
      </c>
      <c r="Q33" s="20" t="s">
        <v>15</v>
      </c>
      <c r="R33" s="20" t="s">
        <v>16</v>
      </c>
      <c r="S33" s="8"/>
      <c r="T33" s="35" t="str">
        <f>"605,0"</f>
        <v>605,0</v>
      </c>
      <c r="U33" s="8" t="str">
        <f>"387,5630"</f>
        <v>387,5630</v>
      </c>
      <c r="V33" s="7" t="s">
        <v>462</v>
      </c>
    </row>
    <row r="34" spans="1:22">
      <c r="A34" s="10" t="s">
        <v>58</v>
      </c>
      <c r="B34" s="9" t="s">
        <v>200</v>
      </c>
      <c r="C34" s="9" t="s">
        <v>201</v>
      </c>
      <c r="D34" s="9" t="s">
        <v>202</v>
      </c>
      <c r="E34" s="9" t="s">
        <v>497</v>
      </c>
      <c r="F34" s="9" t="s">
        <v>455</v>
      </c>
      <c r="G34" s="9" t="s">
        <v>470</v>
      </c>
      <c r="H34" s="22" t="s">
        <v>102</v>
      </c>
      <c r="I34" s="22" t="s">
        <v>203</v>
      </c>
      <c r="J34" s="23" t="s">
        <v>91</v>
      </c>
      <c r="K34" s="10"/>
      <c r="L34" s="22" t="s">
        <v>171</v>
      </c>
      <c r="M34" s="23" t="s">
        <v>17</v>
      </c>
      <c r="N34" s="23" t="s">
        <v>17</v>
      </c>
      <c r="O34" s="10"/>
      <c r="P34" s="22" t="s">
        <v>16</v>
      </c>
      <c r="Q34" s="22" t="s">
        <v>93</v>
      </c>
      <c r="R34" s="22" t="s">
        <v>20</v>
      </c>
      <c r="S34" s="10"/>
      <c r="T34" s="36" t="str">
        <f>"570,0"</f>
        <v>570,0</v>
      </c>
      <c r="U34" s="10" t="str">
        <f>"372,0960"</f>
        <v>372,0960</v>
      </c>
      <c r="V34" s="9" t="s">
        <v>462</v>
      </c>
    </row>
    <row r="35" spans="1:22">
      <c r="B35" s="5" t="s">
        <v>59</v>
      </c>
    </row>
    <row r="36" spans="1:22" ht="16">
      <c r="A36" s="40" t="s">
        <v>71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</row>
    <row r="37" spans="1:22">
      <c r="A37" s="8" t="s">
        <v>57</v>
      </c>
      <c r="B37" s="7" t="s">
        <v>204</v>
      </c>
      <c r="C37" s="7" t="s">
        <v>205</v>
      </c>
      <c r="D37" s="7" t="s">
        <v>206</v>
      </c>
      <c r="E37" s="7" t="s">
        <v>497</v>
      </c>
      <c r="F37" s="7" t="s">
        <v>98</v>
      </c>
      <c r="G37" s="7" t="s">
        <v>465</v>
      </c>
      <c r="H37" s="21" t="s">
        <v>102</v>
      </c>
      <c r="I37" s="20" t="s">
        <v>91</v>
      </c>
      <c r="J37" s="20" t="s">
        <v>92</v>
      </c>
      <c r="K37" s="8"/>
      <c r="L37" s="20" t="s">
        <v>83</v>
      </c>
      <c r="M37" s="20" t="s">
        <v>17</v>
      </c>
      <c r="N37" s="21" t="s">
        <v>84</v>
      </c>
      <c r="O37" s="8"/>
      <c r="P37" s="20" t="s">
        <v>16</v>
      </c>
      <c r="Q37" s="20" t="s">
        <v>93</v>
      </c>
      <c r="R37" s="20" t="s">
        <v>20</v>
      </c>
      <c r="S37" s="8"/>
      <c r="T37" s="35" t="str">
        <f>"590,0"</f>
        <v>590,0</v>
      </c>
      <c r="U37" s="8" t="str">
        <f>"360,2540"</f>
        <v>360,2540</v>
      </c>
      <c r="V37" s="31" t="s">
        <v>429</v>
      </c>
    </row>
    <row r="38" spans="1:22">
      <c r="A38" s="12" t="s">
        <v>58</v>
      </c>
      <c r="B38" s="11" t="s">
        <v>207</v>
      </c>
      <c r="C38" s="11" t="s">
        <v>208</v>
      </c>
      <c r="D38" s="11" t="s">
        <v>209</v>
      </c>
      <c r="E38" s="11" t="s">
        <v>497</v>
      </c>
      <c r="F38" s="11" t="s">
        <v>455</v>
      </c>
      <c r="G38" s="11" t="s">
        <v>465</v>
      </c>
      <c r="H38" s="24" t="s">
        <v>192</v>
      </c>
      <c r="I38" s="28" t="s">
        <v>192</v>
      </c>
      <c r="J38" s="28" t="s">
        <v>91</v>
      </c>
      <c r="K38" s="12"/>
      <c r="L38" s="28" t="s">
        <v>83</v>
      </c>
      <c r="M38" s="24" t="s">
        <v>197</v>
      </c>
      <c r="N38" s="24" t="s">
        <v>197</v>
      </c>
      <c r="O38" s="12"/>
      <c r="P38" s="28" t="s">
        <v>16</v>
      </c>
      <c r="Q38" s="28" t="s">
        <v>20</v>
      </c>
      <c r="R38" s="28" t="s">
        <v>21</v>
      </c>
      <c r="S38" s="12"/>
      <c r="T38" s="37" t="str">
        <f>"580,0"</f>
        <v>580,0</v>
      </c>
      <c r="U38" s="12" t="str">
        <f>"359,0780"</f>
        <v>359,0780</v>
      </c>
      <c r="V38" s="30" t="s">
        <v>428</v>
      </c>
    </row>
    <row r="39" spans="1:22">
      <c r="A39" s="12" t="s">
        <v>138</v>
      </c>
      <c r="B39" s="11" t="s">
        <v>210</v>
      </c>
      <c r="C39" s="11" t="s">
        <v>211</v>
      </c>
      <c r="D39" s="11" t="s">
        <v>212</v>
      </c>
      <c r="E39" s="11" t="s">
        <v>497</v>
      </c>
      <c r="F39" s="11" t="s">
        <v>455</v>
      </c>
      <c r="G39" s="11" t="s">
        <v>465</v>
      </c>
      <c r="H39" s="28" t="s">
        <v>39</v>
      </c>
      <c r="I39" s="28" t="s">
        <v>213</v>
      </c>
      <c r="J39" s="28" t="s">
        <v>203</v>
      </c>
      <c r="K39" s="12"/>
      <c r="L39" s="28" t="s">
        <v>17</v>
      </c>
      <c r="M39" s="28" t="s">
        <v>18</v>
      </c>
      <c r="N39" s="24" t="s">
        <v>76</v>
      </c>
      <c r="O39" s="12"/>
      <c r="P39" s="28" t="s">
        <v>92</v>
      </c>
      <c r="Q39" s="24" t="s">
        <v>93</v>
      </c>
      <c r="R39" s="28" t="s">
        <v>93</v>
      </c>
      <c r="S39" s="12"/>
      <c r="T39" s="37" t="str">
        <f>"575,0"</f>
        <v>575,0</v>
      </c>
      <c r="U39" s="12" t="str">
        <f>"356,5000"</f>
        <v>356,5000</v>
      </c>
      <c r="V39" s="30" t="s">
        <v>428</v>
      </c>
    </row>
    <row r="40" spans="1:22">
      <c r="A40" s="10" t="s">
        <v>228</v>
      </c>
      <c r="B40" s="9" t="s">
        <v>214</v>
      </c>
      <c r="C40" s="9" t="s">
        <v>215</v>
      </c>
      <c r="D40" s="9" t="s">
        <v>112</v>
      </c>
      <c r="E40" s="9" t="s">
        <v>497</v>
      </c>
      <c r="F40" s="9" t="s">
        <v>128</v>
      </c>
      <c r="G40" s="9" t="s">
        <v>466</v>
      </c>
      <c r="H40" s="23" t="s">
        <v>44</v>
      </c>
      <c r="I40" s="23" t="s">
        <v>191</v>
      </c>
      <c r="J40" s="22" t="s">
        <v>191</v>
      </c>
      <c r="K40" s="10"/>
      <c r="L40" s="22" t="s">
        <v>83</v>
      </c>
      <c r="M40" s="22" t="s">
        <v>171</v>
      </c>
      <c r="N40" s="22" t="s">
        <v>197</v>
      </c>
      <c r="O40" s="10"/>
      <c r="P40" s="22" t="s">
        <v>92</v>
      </c>
      <c r="Q40" s="22" t="s">
        <v>113</v>
      </c>
      <c r="R40" s="23" t="s">
        <v>20</v>
      </c>
      <c r="S40" s="10"/>
      <c r="T40" s="36" t="str">
        <f>"542,5"</f>
        <v>542,5</v>
      </c>
      <c r="U40" s="10" t="str">
        <f>"342,9142"</f>
        <v>342,9142</v>
      </c>
      <c r="V40" s="32" t="s">
        <v>425</v>
      </c>
    </row>
    <row r="41" spans="1:22">
      <c r="B41" s="5" t="s">
        <v>59</v>
      </c>
    </row>
    <row r="42" spans="1:22" ht="16">
      <c r="A42" s="40" t="s">
        <v>216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</row>
    <row r="43" spans="1:22">
      <c r="A43" s="25" t="s">
        <v>60</v>
      </c>
      <c r="B43" s="18" t="s">
        <v>217</v>
      </c>
      <c r="C43" s="18" t="s">
        <v>218</v>
      </c>
      <c r="D43" s="18" t="s">
        <v>219</v>
      </c>
      <c r="E43" s="18" t="s">
        <v>497</v>
      </c>
      <c r="F43" s="18" t="s">
        <v>455</v>
      </c>
      <c r="G43" s="18" t="s">
        <v>465</v>
      </c>
      <c r="H43" s="27" t="s">
        <v>19</v>
      </c>
      <c r="I43" s="27" t="s">
        <v>123</v>
      </c>
      <c r="J43" s="27" t="s">
        <v>39</v>
      </c>
      <c r="K43" s="25"/>
      <c r="L43" s="26" t="s">
        <v>220</v>
      </c>
      <c r="M43" s="26" t="s">
        <v>220</v>
      </c>
      <c r="N43" s="26" t="s">
        <v>220</v>
      </c>
      <c r="O43" s="25"/>
      <c r="P43" s="26"/>
      <c r="Q43" s="25"/>
      <c r="R43" s="25"/>
      <c r="S43" s="25"/>
      <c r="T43" s="34">
        <v>0</v>
      </c>
      <c r="U43" s="25" t="str">
        <f>"0,0000"</f>
        <v>0,0000</v>
      </c>
      <c r="V43" s="29" t="s">
        <v>428</v>
      </c>
    </row>
    <row r="44" spans="1:22">
      <c r="B44" s="5" t="s">
        <v>59</v>
      </c>
    </row>
    <row r="45" spans="1:22">
      <c r="B45" s="5" t="s">
        <v>59</v>
      </c>
      <c r="G45" s="6"/>
      <c r="U45" s="5"/>
      <c r="V45" s="3"/>
    </row>
    <row r="46" spans="1:22">
      <c r="B46" s="5" t="s">
        <v>59</v>
      </c>
      <c r="G46" s="6"/>
      <c r="U46" s="5"/>
      <c r="V46" s="3"/>
    </row>
    <row r="47" spans="1:22" ht="18">
      <c r="B47" s="14" t="s">
        <v>47</v>
      </c>
      <c r="C47" s="14"/>
      <c r="G47" s="6"/>
      <c r="U47" s="5"/>
      <c r="V47" s="3"/>
    </row>
    <row r="48" spans="1:22" ht="16">
      <c r="B48" s="15" t="s">
        <v>48</v>
      </c>
      <c r="C48" s="15"/>
      <c r="G48" s="6"/>
      <c r="U48" s="5"/>
      <c r="V48" s="3"/>
    </row>
    <row r="49" spans="2:22" ht="14">
      <c r="B49" s="16"/>
      <c r="C49" s="17" t="s">
        <v>49</v>
      </c>
      <c r="G49" s="6"/>
      <c r="U49" s="5"/>
      <c r="V49" s="3"/>
    </row>
    <row r="50" spans="2:22" ht="14">
      <c r="B50" s="19" t="s">
        <v>50</v>
      </c>
      <c r="C50" s="19" t="s">
        <v>51</v>
      </c>
      <c r="D50" s="19" t="s">
        <v>456</v>
      </c>
      <c r="E50" s="19" t="s">
        <v>53</v>
      </c>
      <c r="F50" s="19" t="s">
        <v>54</v>
      </c>
      <c r="G50" s="6"/>
      <c r="U50" s="5"/>
      <c r="V50" s="3"/>
    </row>
    <row r="51" spans="2:22">
      <c r="B51" s="5" t="s">
        <v>198</v>
      </c>
      <c r="C51" s="5" t="s">
        <v>49</v>
      </c>
      <c r="D51" s="6" t="s">
        <v>137</v>
      </c>
      <c r="E51" s="6" t="s">
        <v>222</v>
      </c>
      <c r="F51" s="6" t="s">
        <v>223</v>
      </c>
    </row>
    <row r="52" spans="2:22">
      <c r="B52" s="5" t="s">
        <v>200</v>
      </c>
      <c r="C52" s="5" t="s">
        <v>49</v>
      </c>
      <c r="D52" s="6" t="s">
        <v>137</v>
      </c>
      <c r="E52" s="6" t="s">
        <v>224</v>
      </c>
      <c r="F52" s="6" t="s">
        <v>225</v>
      </c>
    </row>
    <row r="53" spans="2:22">
      <c r="B53" s="5" t="s">
        <v>193</v>
      </c>
      <c r="C53" s="5" t="s">
        <v>49</v>
      </c>
      <c r="D53" s="6" t="s">
        <v>55</v>
      </c>
      <c r="E53" s="6" t="s">
        <v>226</v>
      </c>
      <c r="F53" s="6" t="s">
        <v>227</v>
      </c>
    </row>
    <row r="54" spans="2:22">
      <c r="B54" s="5" t="s">
        <v>59</v>
      </c>
      <c r="C54" s="3"/>
      <c r="D54" s="3"/>
      <c r="E54" s="3"/>
      <c r="F54" s="3"/>
      <c r="G54" s="3"/>
    </row>
    <row r="55" spans="2:22">
      <c r="B55" s="5" t="s">
        <v>59</v>
      </c>
      <c r="C55" s="3"/>
      <c r="D55" s="3"/>
      <c r="E55" s="3"/>
      <c r="F55" s="3"/>
      <c r="G55" s="3"/>
    </row>
    <row r="56" spans="2:22">
      <c r="B56" s="5" t="s">
        <v>59</v>
      </c>
      <c r="C56" s="3"/>
      <c r="D56" s="3"/>
      <c r="E56" s="3"/>
      <c r="F56" s="3"/>
      <c r="G56" s="3"/>
    </row>
    <row r="57" spans="2:22">
      <c r="B57" s="5" t="s">
        <v>59</v>
      </c>
      <c r="C57" s="3"/>
      <c r="D57" s="3"/>
      <c r="E57" s="3"/>
      <c r="F57" s="3"/>
      <c r="G57" s="3"/>
    </row>
    <row r="58" spans="2:22">
      <c r="B58" s="5" t="s">
        <v>59</v>
      </c>
      <c r="C58" s="3"/>
      <c r="D58" s="3"/>
      <c r="E58" s="3"/>
      <c r="F58" s="3"/>
      <c r="G58" s="3"/>
    </row>
    <row r="59" spans="2:22">
      <c r="B59" s="5" t="s">
        <v>59</v>
      </c>
      <c r="C59" s="3"/>
      <c r="D59" s="3"/>
      <c r="E59" s="3"/>
      <c r="F59" s="3"/>
      <c r="G59" s="3"/>
    </row>
    <row r="60" spans="2:22">
      <c r="B60" s="5" t="s">
        <v>59</v>
      </c>
    </row>
    <row r="61" spans="2:22">
      <c r="B61" s="5" t="s">
        <v>59</v>
      </c>
    </row>
    <row r="62" spans="2:22">
      <c r="B62" s="5" t="s">
        <v>59</v>
      </c>
    </row>
    <row r="63" spans="2:22">
      <c r="B63" s="5" t="s">
        <v>59</v>
      </c>
    </row>
    <row r="64" spans="2:22">
      <c r="B64" s="5" t="s">
        <v>59</v>
      </c>
    </row>
    <row r="65" spans="2:2">
      <c r="B65" s="5" t="s">
        <v>59</v>
      </c>
    </row>
    <row r="66" spans="2:2">
      <c r="B66" s="5" t="s">
        <v>59</v>
      </c>
    </row>
    <row r="67" spans="2:2">
      <c r="B67" s="5" t="s">
        <v>59</v>
      </c>
    </row>
    <row r="68" spans="2:2">
      <c r="B68" s="5" t="s">
        <v>59</v>
      </c>
    </row>
    <row r="69" spans="2:2">
      <c r="B69" s="5" t="s">
        <v>59</v>
      </c>
    </row>
    <row r="70" spans="2:2">
      <c r="B70" s="5" t="s">
        <v>59</v>
      </c>
    </row>
    <row r="71" spans="2:2">
      <c r="B71" s="5" t="s">
        <v>59</v>
      </c>
    </row>
    <row r="72" spans="2:2">
      <c r="B72" s="5" t="s">
        <v>59</v>
      </c>
    </row>
    <row r="73" spans="2:2">
      <c r="B73" s="5" t="s">
        <v>59</v>
      </c>
    </row>
    <row r="74" spans="2:2">
      <c r="B74" s="5" t="s">
        <v>59</v>
      </c>
    </row>
    <row r="75" spans="2:2">
      <c r="B75" s="5" t="s">
        <v>59</v>
      </c>
    </row>
    <row r="76" spans="2:2">
      <c r="B76" s="5" t="s">
        <v>59</v>
      </c>
    </row>
    <row r="77" spans="2:2">
      <c r="B77" s="5" t="s">
        <v>59</v>
      </c>
    </row>
    <row r="78" spans="2:2">
      <c r="B78" s="5" t="s">
        <v>59</v>
      </c>
    </row>
    <row r="79" spans="2:2">
      <c r="B79" s="5" t="s">
        <v>59</v>
      </c>
    </row>
    <row r="80" spans="2:2">
      <c r="B80" s="5" t="s">
        <v>59</v>
      </c>
    </row>
    <row r="81" spans="2:2">
      <c r="B81" s="5" t="s">
        <v>59</v>
      </c>
    </row>
    <row r="82" spans="2:2">
      <c r="B82" s="5" t="s">
        <v>59</v>
      </c>
    </row>
    <row r="83" spans="2:2">
      <c r="B83" s="5" t="s">
        <v>59</v>
      </c>
    </row>
    <row r="84" spans="2:2">
      <c r="B84" s="5" t="s">
        <v>59</v>
      </c>
    </row>
    <row r="85" spans="2:2">
      <c r="B85" s="5" t="s">
        <v>59</v>
      </c>
    </row>
  </sheetData>
  <mergeCells count="25">
    <mergeCell ref="T3:T4"/>
    <mergeCell ref="U3:U4"/>
    <mergeCell ref="V3:V4"/>
    <mergeCell ref="A5:S5"/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A29:S29"/>
    <mergeCell ref="A32:S32"/>
    <mergeCell ref="A36:S36"/>
    <mergeCell ref="A42:S42"/>
    <mergeCell ref="B3:B4"/>
    <mergeCell ref="A8:S8"/>
    <mergeCell ref="A11:S11"/>
    <mergeCell ref="A15:S15"/>
    <mergeCell ref="A20:S20"/>
    <mergeCell ref="A23:S23"/>
    <mergeCell ref="A26:S2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4"/>
  <sheetViews>
    <sheetView workbookViewId="0">
      <selection sqref="A1:N2"/>
    </sheetView>
  </sheetViews>
  <sheetFormatPr baseColWidth="10" defaultColWidth="9.1640625" defaultRowHeight="13"/>
  <cols>
    <col min="1" max="1" width="7.5" style="5" bestFit="1" customWidth="1"/>
    <col min="2" max="2" width="16.3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21.33203125" style="5" customWidth="1"/>
    <col min="8" max="10" width="5.5" style="6" customWidth="1"/>
    <col min="11" max="11" width="4.83203125" style="6" customWidth="1"/>
    <col min="12" max="12" width="10.5" style="6" bestFit="1" customWidth="1"/>
    <col min="13" max="13" width="8.5" style="6" bestFit="1" customWidth="1"/>
    <col min="14" max="14" width="20.83203125" style="5" customWidth="1"/>
    <col min="15" max="16384" width="9.1640625" style="3"/>
  </cols>
  <sheetData>
    <row r="1" spans="1:14" s="2" customFormat="1" ht="29" customHeight="1">
      <c r="A1" s="51" t="s">
        <v>489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</row>
    <row r="2" spans="1:14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14" s="1" customFormat="1" ht="12.75" customHeight="1">
      <c r="A3" s="59" t="s">
        <v>461</v>
      </c>
      <c r="B3" s="41" t="s">
        <v>0</v>
      </c>
      <c r="C3" s="61" t="s">
        <v>494</v>
      </c>
      <c r="D3" s="61" t="s">
        <v>6</v>
      </c>
      <c r="E3" s="45" t="s">
        <v>495</v>
      </c>
      <c r="F3" s="45" t="s">
        <v>4</v>
      </c>
      <c r="G3" s="45" t="s">
        <v>457</v>
      </c>
      <c r="H3" s="45" t="s">
        <v>8</v>
      </c>
      <c r="I3" s="45"/>
      <c r="J3" s="45"/>
      <c r="K3" s="45"/>
      <c r="L3" s="45" t="s">
        <v>241</v>
      </c>
      <c r="M3" s="45" t="s">
        <v>3</v>
      </c>
      <c r="N3" s="47" t="s">
        <v>2</v>
      </c>
    </row>
    <row r="4" spans="1:14" s="1" customFormat="1" ht="21" customHeight="1" thickBot="1">
      <c r="A4" s="60"/>
      <c r="B4" s="42"/>
      <c r="C4" s="46"/>
      <c r="D4" s="46"/>
      <c r="E4" s="46"/>
      <c r="F4" s="46"/>
      <c r="G4" s="46"/>
      <c r="H4" s="4">
        <v>1</v>
      </c>
      <c r="I4" s="4">
        <v>2</v>
      </c>
      <c r="J4" s="4">
        <v>3</v>
      </c>
      <c r="K4" s="4" t="s">
        <v>5</v>
      </c>
      <c r="L4" s="46"/>
      <c r="M4" s="46"/>
      <c r="N4" s="48"/>
    </row>
    <row r="5" spans="1:14" ht="16">
      <c r="A5" s="49" t="s">
        <v>94</v>
      </c>
      <c r="B5" s="49"/>
      <c r="C5" s="50"/>
      <c r="D5" s="50"/>
      <c r="E5" s="50"/>
      <c r="F5" s="50"/>
      <c r="G5" s="50"/>
      <c r="H5" s="50"/>
      <c r="I5" s="50"/>
      <c r="J5" s="50"/>
      <c r="K5" s="50"/>
    </row>
    <row r="6" spans="1:14">
      <c r="A6" s="8" t="s">
        <v>57</v>
      </c>
      <c r="B6" s="7" t="s">
        <v>394</v>
      </c>
      <c r="C6" s="7" t="s">
        <v>395</v>
      </c>
      <c r="D6" s="7" t="s">
        <v>256</v>
      </c>
      <c r="E6" s="7" t="s">
        <v>497</v>
      </c>
      <c r="F6" s="7" t="s">
        <v>455</v>
      </c>
      <c r="G6" s="7" t="s">
        <v>465</v>
      </c>
      <c r="H6" s="20" t="s">
        <v>16</v>
      </c>
      <c r="I6" s="20" t="s">
        <v>103</v>
      </c>
      <c r="J6" s="20" t="s">
        <v>114</v>
      </c>
      <c r="K6" s="8"/>
      <c r="L6" s="8" t="str">
        <f>"247,5"</f>
        <v>247,5</v>
      </c>
      <c r="M6" s="8" t="str">
        <f>"151,5319"</f>
        <v>151,5319</v>
      </c>
      <c r="N6" s="7" t="s">
        <v>462</v>
      </c>
    </row>
    <row r="7" spans="1:14">
      <c r="A7" s="10" t="s">
        <v>57</v>
      </c>
      <c r="B7" s="9" t="s">
        <v>396</v>
      </c>
      <c r="C7" s="9" t="s">
        <v>397</v>
      </c>
      <c r="D7" s="9" t="s">
        <v>398</v>
      </c>
      <c r="E7" s="9" t="s">
        <v>499</v>
      </c>
      <c r="F7" s="9" t="s">
        <v>455</v>
      </c>
      <c r="G7" s="9" t="s">
        <v>468</v>
      </c>
      <c r="H7" s="22" t="s">
        <v>123</v>
      </c>
      <c r="I7" s="22" t="s">
        <v>39</v>
      </c>
      <c r="J7" s="22" t="s">
        <v>102</v>
      </c>
      <c r="K7" s="10"/>
      <c r="L7" s="10" t="str">
        <f>"190,0"</f>
        <v>190,0</v>
      </c>
      <c r="M7" s="10" t="str">
        <f>"137,5189"</f>
        <v>137,5189</v>
      </c>
      <c r="N7" s="9" t="s">
        <v>462</v>
      </c>
    </row>
    <row r="8" spans="1:14">
      <c r="B8" s="5" t="s">
        <v>59</v>
      </c>
    </row>
    <row r="9" spans="1:14">
      <c r="B9" s="5" t="s">
        <v>59</v>
      </c>
      <c r="G9" s="6"/>
      <c r="M9" s="5"/>
      <c r="N9" s="3"/>
    </row>
    <row r="10" spans="1:14">
      <c r="B10" s="5" t="s">
        <v>59</v>
      </c>
      <c r="G10" s="6"/>
      <c r="M10" s="5"/>
      <c r="N10" s="3"/>
    </row>
    <row r="11" spans="1:14">
      <c r="B11" s="5" t="s">
        <v>59</v>
      </c>
      <c r="G11" s="6"/>
      <c r="M11" s="5"/>
      <c r="N11" s="3"/>
    </row>
    <row r="12" spans="1:14">
      <c r="B12" s="5" t="s">
        <v>59</v>
      </c>
      <c r="G12" s="6"/>
      <c r="M12" s="5"/>
      <c r="N12" s="3"/>
    </row>
    <row r="13" spans="1:14">
      <c r="B13" s="5" t="s">
        <v>59</v>
      </c>
      <c r="G13" s="6"/>
      <c r="M13" s="5"/>
      <c r="N13" s="3"/>
    </row>
    <row r="14" spans="1:14">
      <c r="B14" s="5" t="s">
        <v>59</v>
      </c>
      <c r="G14" s="6"/>
      <c r="M14" s="5"/>
      <c r="N14" s="3"/>
    </row>
    <row r="15" spans="1:14" ht="16">
      <c r="B15" s="5" t="s">
        <v>59</v>
      </c>
      <c r="F15" s="13"/>
    </row>
    <row r="16" spans="1:14">
      <c r="B16" s="5" t="s">
        <v>59</v>
      </c>
    </row>
    <row r="17" spans="2:14">
      <c r="B17" s="6"/>
      <c r="C17" s="6"/>
      <c r="D17" s="6"/>
      <c r="E17" s="6"/>
      <c r="F17" s="6"/>
      <c r="G17" s="6"/>
      <c r="H17" s="5"/>
      <c r="I17" s="3"/>
      <c r="J17" s="3"/>
      <c r="K17" s="3"/>
      <c r="L17" s="3"/>
      <c r="M17" s="3"/>
      <c r="N17" s="3"/>
    </row>
    <row r="18" spans="2:14">
      <c r="B18" s="6"/>
      <c r="C18" s="6"/>
      <c r="D18" s="6"/>
      <c r="E18" s="6"/>
      <c r="F18" s="6"/>
      <c r="G18" s="6"/>
      <c r="H18" s="5"/>
      <c r="I18" s="3"/>
      <c r="J18" s="3"/>
      <c r="K18" s="3"/>
      <c r="L18" s="3"/>
      <c r="M18" s="3"/>
      <c r="N18" s="3"/>
    </row>
    <row r="19" spans="2:14">
      <c r="B19" s="6"/>
      <c r="C19" s="6"/>
      <c r="D19" s="6"/>
      <c r="E19" s="6"/>
      <c r="F19" s="6"/>
      <c r="G19" s="6"/>
      <c r="H19" s="5"/>
      <c r="I19" s="3"/>
      <c r="J19" s="3"/>
      <c r="K19" s="3"/>
      <c r="L19" s="3"/>
      <c r="M19" s="3"/>
      <c r="N19" s="3"/>
    </row>
    <row r="20" spans="2:14">
      <c r="B20" s="6"/>
      <c r="C20" s="6"/>
      <c r="D20" s="6"/>
      <c r="E20" s="6"/>
      <c r="F20" s="6"/>
      <c r="G20" s="6"/>
      <c r="H20" s="5"/>
      <c r="I20" s="3"/>
      <c r="J20" s="3"/>
      <c r="K20" s="3"/>
      <c r="L20" s="3"/>
      <c r="M20" s="3"/>
      <c r="N20" s="3"/>
    </row>
    <row r="21" spans="2:14">
      <c r="B21" s="6"/>
      <c r="C21" s="6"/>
      <c r="D21" s="6"/>
      <c r="E21" s="6"/>
      <c r="F21" s="6"/>
      <c r="G21" s="6"/>
      <c r="H21" s="5"/>
      <c r="I21" s="3"/>
      <c r="J21" s="3"/>
      <c r="K21" s="3"/>
      <c r="L21" s="3"/>
      <c r="M21" s="3"/>
      <c r="N21" s="3"/>
    </row>
    <row r="22" spans="2:14">
      <c r="B22" s="6"/>
      <c r="C22" s="6"/>
      <c r="D22" s="6"/>
      <c r="E22" s="6"/>
      <c r="F22" s="6"/>
      <c r="G22" s="6"/>
      <c r="H22" s="5"/>
      <c r="I22" s="3"/>
      <c r="J22" s="3"/>
      <c r="K22" s="3"/>
      <c r="L22" s="3"/>
      <c r="M22" s="3"/>
      <c r="N22" s="3"/>
    </row>
    <row r="23" spans="2:14">
      <c r="B23" s="6"/>
      <c r="C23" s="6"/>
      <c r="D23" s="6"/>
      <c r="E23" s="6"/>
      <c r="F23" s="6"/>
      <c r="G23" s="6"/>
      <c r="H23" s="5"/>
      <c r="I23" s="3"/>
      <c r="J23" s="3"/>
      <c r="K23" s="3"/>
      <c r="L23" s="3"/>
      <c r="M23" s="3"/>
      <c r="N23" s="3"/>
    </row>
    <row r="24" spans="2:14">
      <c r="B24" s="6"/>
      <c r="C24" s="6"/>
      <c r="D24" s="6"/>
      <c r="E24" s="6"/>
      <c r="F24" s="6"/>
      <c r="G24" s="6"/>
      <c r="H24" s="5"/>
      <c r="I24" s="3"/>
      <c r="J24" s="3"/>
      <c r="K24" s="3"/>
      <c r="L24" s="3"/>
      <c r="M24" s="3"/>
      <c r="N24" s="3"/>
    </row>
  </sheetData>
  <mergeCells count="13">
    <mergeCell ref="A5:K5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31"/>
  <sheetViews>
    <sheetView workbookViewId="0">
      <selection sqref="A1:N2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25" style="5" customWidth="1"/>
    <col min="8" max="10" width="5.5" style="6" customWidth="1"/>
    <col min="11" max="11" width="4.83203125" style="6" customWidth="1"/>
    <col min="12" max="12" width="10.5" style="6" bestFit="1" customWidth="1"/>
    <col min="13" max="13" width="8.5" style="6" bestFit="1" customWidth="1"/>
    <col min="14" max="14" width="20.33203125" style="5" customWidth="1"/>
    <col min="15" max="16384" width="9.1640625" style="3"/>
  </cols>
  <sheetData>
    <row r="1" spans="1:14" s="2" customFormat="1" ht="29" customHeight="1">
      <c r="A1" s="51" t="s">
        <v>490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</row>
    <row r="2" spans="1:14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14" s="1" customFormat="1" ht="12.75" customHeight="1">
      <c r="A3" s="59" t="s">
        <v>461</v>
      </c>
      <c r="B3" s="41" t="s">
        <v>0</v>
      </c>
      <c r="C3" s="61" t="s">
        <v>494</v>
      </c>
      <c r="D3" s="61" t="s">
        <v>6</v>
      </c>
      <c r="E3" s="45" t="s">
        <v>495</v>
      </c>
      <c r="F3" s="45" t="s">
        <v>4</v>
      </c>
      <c r="G3" s="45" t="s">
        <v>457</v>
      </c>
      <c r="H3" s="45" t="s">
        <v>8</v>
      </c>
      <c r="I3" s="45"/>
      <c r="J3" s="45"/>
      <c r="K3" s="45"/>
      <c r="L3" s="45" t="s">
        <v>241</v>
      </c>
      <c r="M3" s="45" t="s">
        <v>3</v>
      </c>
      <c r="N3" s="47" t="s">
        <v>2</v>
      </c>
    </row>
    <row r="4" spans="1:14" s="1" customFormat="1" ht="21" customHeight="1" thickBot="1">
      <c r="A4" s="60"/>
      <c r="B4" s="42"/>
      <c r="C4" s="46"/>
      <c r="D4" s="46"/>
      <c r="E4" s="46"/>
      <c r="F4" s="46"/>
      <c r="G4" s="46"/>
      <c r="H4" s="4">
        <v>1</v>
      </c>
      <c r="I4" s="4">
        <v>2</v>
      </c>
      <c r="J4" s="4">
        <v>3</v>
      </c>
      <c r="K4" s="4" t="s">
        <v>5</v>
      </c>
      <c r="L4" s="46"/>
      <c r="M4" s="46"/>
      <c r="N4" s="48"/>
    </row>
    <row r="5" spans="1:14" ht="16">
      <c r="A5" s="49" t="s">
        <v>10</v>
      </c>
      <c r="B5" s="49"/>
      <c r="C5" s="50"/>
      <c r="D5" s="50"/>
      <c r="E5" s="50"/>
      <c r="F5" s="50"/>
      <c r="G5" s="50"/>
      <c r="H5" s="50"/>
      <c r="I5" s="50"/>
      <c r="J5" s="50"/>
      <c r="K5" s="50"/>
    </row>
    <row r="6" spans="1:14">
      <c r="A6" s="25" t="s">
        <v>57</v>
      </c>
      <c r="B6" s="18" t="s">
        <v>246</v>
      </c>
      <c r="C6" s="18" t="s">
        <v>247</v>
      </c>
      <c r="D6" s="18" t="s">
        <v>248</v>
      </c>
      <c r="E6" s="18" t="s">
        <v>497</v>
      </c>
      <c r="F6" s="18" t="s">
        <v>249</v>
      </c>
      <c r="G6" s="18" t="s">
        <v>467</v>
      </c>
      <c r="H6" s="27" t="s">
        <v>269</v>
      </c>
      <c r="I6" s="27" t="s">
        <v>93</v>
      </c>
      <c r="J6" s="27" t="s">
        <v>21</v>
      </c>
      <c r="K6" s="25"/>
      <c r="L6" s="25" t="str">
        <f>"250,0"</f>
        <v>250,0</v>
      </c>
      <c r="M6" s="25" t="str">
        <f>"165,5875"</f>
        <v>165,5875</v>
      </c>
      <c r="N6" s="18" t="s">
        <v>462</v>
      </c>
    </row>
    <row r="7" spans="1:14">
      <c r="B7" s="5" t="s">
        <v>59</v>
      </c>
    </row>
    <row r="8" spans="1:14" ht="16">
      <c r="A8" s="40" t="s">
        <v>71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4">
      <c r="A9" s="8" t="s">
        <v>57</v>
      </c>
      <c r="B9" s="7" t="s">
        <v>390</v>
      </c>
      <c r="C9" s="7" t="s">
        <v>391</v>
      </c>
      <c r="D9" s="7" t="s">
        <v>392</v>
      </c>
      <c r="E9" s="7" t="s">
        <v>497</v>
      </c>
      <c r="F9" s="7" t="s">
        <v>455</v>
      </c>
      <c r="G9" s="7" t="s">
        <v>467</v>
      </c>
      <c r="H9" s="20" t="s">
        <v>16</v>
      </c>
      <c r="I9" s="21" t="s">
        <v>21</v>
      </c>
      <c r="J9" s="21" t="s">
        <v>21</v>
      </c>
      <c r="K9" s="8"/>
      <c r="L9" s="8" t="str">
        <f>"220,0"</f>
        <v>220,0</v>
      </c>
      <c r="M9" s="8" t="str">
        <f>"130,1630"</f>
        <v>130,1630</v>
      </c>
      <c r="N9" s="31" t="s">
        <v>427</v>
      </c>
    </row>
    <row r="10" spans="1:14">
      <c r="A10" s="10" t="s">
        <v>57</v>
      </c>
      <c r="B10" s="9" t="s">
        <v>390</v>
      </c>
      <c r="C10" s="9" t="s">
        <v>393</v>
      </c>
      <c r="D10" s="9" t="s">
        <v>392</v>
      </c>
      <c r="E10" s="9" t="s">
        <v>499</v>
      </c>
      <c r="F10" s="9" t="s">
        <v>455</v>
      </c>
      <c r="G10" s="9" t="s">
        <v>467</v>
      </c>
      <c r="H10" s="22" t="s">
        <v>16</v>
      </c>
      <c r="I10" s="23" t="s">
        <v>21</v>
      </c>
      <c r="J10" s="23" t="s">
        <v>21</v>
      </c>
      <c r="K10" s="10"/>
      <c r="L10" s="10" t="str">
        <f>"220,0"</f>
        <v>220,0</v>
      </c>
      <c r="M10" s="10" t="str">
        <f>"130,1630"</f>
        <v>130,1630</v>
      </c>
      <c r="N10" s="32" t="s">
        <v>427</v>
      </c>
    </row>
    <row r="11" spans="1:14">
      <c r="B11" s="5" t="s">
        <v>59</v>
      </c>
    </row>
    <row r="12" spans="1:14">
      <c r="B12" s="5" t="s">
        <v>59</v>
      </c>
      <c r="G12" s="6"/>
      <c r="M12" s="5"/>
      <c r="N12" s="3"/>
    </row>
    <row r="13" spans="1:14">
      <c r="B13" s="5" t="s">
        <v>59</v>
      </c>
      <c r="G13" s="6"/>
      <c r="M13" s="5"/>
      <c r="N13" s="3"/>
    </row>
    <row r="14" spans="1:14">
      <c r="B14" s="5" t="s">
        <v>59</v>
      </c>
      <c r="G14" s="6"/>
      <c r="M14" s="5"/>
      <c r="N14" s="3"/>
    </row>
    <row r="15" spans="1:14">
      <c r="B15" s="5" t="s">
        <v>59</v>
      </c>
      <c r="G15" s="6"/>
      <c r="M15" s="5"/>
      <c r="N15" s="3"/>
    </row>
    <row r="16" spans="1:14">
      <c r="B16" s="5" t="s">
        <v>59</v>
      </c>
      <c r="G16" s="6"/>
      <c r="M16" s="5"/>
      <c r="N16" s="3"/>
    </row>
    <row r="17" spans="2:14">
      <c r="B17" s="5" t="s">
        <v>59</v>
      </c>
      <c r="G17" s="6"/>
      <c r="M17" s="5"/>
      <c r="N17" s="3"/>
    </row>
    <row r="18" spans="2:14" ht="16">
      <c r="B18" s="5" t="s">
        <v>59</v>
      </c>
      <c r="F18" s="13"/>
    </row>
    <row r="19" spans="2:14">
      <c r="B19" s="6"/>
      <c r="C19" s="6"/>
      <c r="D19" s="6"/>
      <c r="E19" s="6"/>
      <c r="F19" s="6"/>
      <c r="G19" s="6"/>
      <c r="H19" s="5"/>
      <c r="I19" s="3"/>
      <c r="J19" s="3"/>
      <c r="K19" s="3"/>
      <c r="L19" s="3"/>
      <c r="M19" s="3"/>
      <c r="N19" s="3"/>
    </row>
    <row r="20" spans="2:14">
      <c r="B20" s="6"/>
      <c r="C20" s="6"/>
      <c r="D20" s="6"/>
      <c r="E20" s="6"/>
      <c r="F20" s="6"/>
      <c r="G20" s="6"/>
      <c r="H20" s="5"/>
      <c r="I20" s="3"/>
      <c r="J20" s="3"/>
      <c r="K20" s="3"/>
      <c r="L20" s="3"/>
      <c r="M20" s="3"/>
      <c r="N20" s="3"/>
    </row>
    <row r="21" spans="2:14">
      <c r="B21" s="6"/>
      <c r="C21" s="6"/>
      <c r="D21" s="6"/>
      <c r="E21" s="6"/>
      <c r="F21" s="6"/>
      <c r="G21" s="6"/>
      <c r="H21" s="5"/>
      <c r="I21" s="3"/>
      <c r="J21" s="3"/>
      <c r="K21" s="3"/>
      <c r="L21" s="3"/>
      <c r="M21" s="3"/>
      <c r="N21" s="3"/>
    </row>
    <row r="22" spans="2:14">
      <c r="B22" s="6"/>
      <c r="C22" s="6"/>
      <c r="D22" s="6"/>
      <c r="E22" s="6"/>
      <c r="F22" s="6"/>
      <c r="G22" s="6"/>
      <c r="H22" s="5"/>
      <c r="I22" s="3"/>
      <c r="J22" s="3"/>
      <c r="K22" s="3"/>
      <c r="L22" s="3"/>
      <c r="M22" s="3"/>
      <c r="N22" s="3"/>
    </row>
    <row r="23" spans="2:14">
      <c r="B23" s="6"/>
      <c r="C23" s="6"/>
      <c r="D23" s="6"/>
      <c r="E23" s="6"/>
      <c r="F23" s="6"/>
      <c r="G23" s="6"/>
      <c r="H23" s="5"/>
      <c r="I23" s="3"/>
      <c r="J23" s="3"/>
      <c r="K23" s="3"/>
      <c r="L23" s="3"/>
      <c r="M23" s="3"/>
      <c r="N23" s="3"/>
    </row>
    <row r="24" spans="2:14">
      <c r="B24" s="6"/>
      <c r="C24" s="6"/>
      <c r="D24" s="6"/>
      <c r="E24" s="6"/>
      <c r="F24" s="6"/>
      <c r="G24" s="6"/>
      <c r="H24" s="5"/>
      <c r="I24" s="3"/>
      <c r="J24" s="3"/>
      <c r="K24" s="3"/>
      <c r="L24" s="3"/>
      <c r="M24" s="3"/>
      <c r="N24" s="3"/>
    </row>
    <row r="25" spans="2:14">
      <c r="B25" s="6"/>
      <c r="C25" s="6"/>
      <c r="D25" s="6"/>
      <c r="E25" s="6"/>
      <c r="F25" s="6"/>
      <c r="G25" s="6"/>
      <c r="H25" s="5"/>
      <c r="I25" s="3"/>
      <c r="J25" s="3"/>
      <c r="K25" s="3"/>
      <c r="L25" s="3"/>
      <c r="M25" s="3"/>
      <c r="N25" s="3"/>
    </row>
    <row r="26" spans="2:14">
      <c r="B26" s="6"/>
      <c r="C26" s="6"/>
      <c r="D26" s="6"/>
      <c r="E26" s="6"/>
      <c r="F26" s="6"/>
      <c r="G26" s="6"/>
      <c r="H26" s="5"/>
      <c r="I26" s="3"/>
      <c r="J26" s="3"/>
      <c r="K26" s="3"/>
      <c r="L26" s="3"/>
      <c r="M26" s="3"/>
      <c r="N26" s="3"/>
    </row>
    <row r="27" spans="2:14">
      <c r="B27" s="6"/>
      <c r="C27" s="6"/>
      <c r="D27" s="6"/>
      <c r="E27" s="6"/>
      <c r="F27" s="6"/>
      <c r="G27" s="6"/>
      <c r="H27" s="5"/>
      <c r="I27" s="3"/>
      <c r="J27" s="3"/>
      <c r="K27" s="3"/>
      <c r="L27" s="3"/>
      <c r="M27" s="3"/>
      <c r="N27" s="3"/>
    </row>
    <row r="28" spans="2:14">
      <c r="B28" s="6"/>
      <c r="C28" s="6"/>
      <c r="D28" s="6"/>
      <c r="E28" s="6"/>
      <c r="F28" s="6"/>
      <c r="G28" s="6"/>
      <c r="H28" s="5"/>
      <c r="I28" s="3"/>
      <c r="J28" s="3"/>
      <c r="K28" s="3"/>
      <c r="L28" s="3"/>
      <c r="M28" s="3"/>
      <c r="N28" s="3"/>
    </row>
    <row r="29" spans="2:14">
      <c r="B29" s="6"/>
      <c r="C29" s="6"/>
      <c r="D29" s="6"/>
      <c r="E29" s="6"/>
      <c r="F29" s="6"/>
      <c r="G29" s="6"/>
      <c r="H29" s="5"/>
      <c r="I29" s="3"/>
      <c r="J29" s="3"/>
      <c r="K29" s="3"/>
      <c r="L29" s="3"/>
      <c r="M29" s="3"/>
      <c r="N29" s="3"/>
    </row>
    <row r="30" spans="2:14">
      <c r="B30" s="6"/>
      <c r="C30" s="6"/>
      <c r="D30" s="6"/>
      <c r="E30" s="6"/>
      <c r="F30" s="6"/>
      <c r="G30" s="6"/>
      <c r="H30" s="5"/>
      <c r="I30" s="3"/>
      <c r="J30" s="3"/>
      <c r="K30" s="3"/>
      <c r="L30" s="3"/>
      <c r="M30" s="3"/>
      <c r="N30" s="3"/>
    </row>
    <row r="31" spans="2:14">
      <c r="B31" s="6"/>
      <c r="C31" s="6"/>
      <c r="D31" s="6"/>
      <c r="E31" s="6"/>
      <c r="F31" s="6"/>
      <c r="G31" s="6"/>
      <c r="H31" s="5"/>
      <c r="I31" s="3"/>
      <c r="J31" s="3"/>
      <c r="K31" s="3"/>
      <c r="L31" s="3"/>
      <c r="M31" s="3"/>
      <c r="N31" s="3"/>
    </row>
  </sheetData>
  <mergeCells count="14">
    <mergeCell ref="A1:N2"/>
    <mergeCell ref="A3:A4"/>
    <mergeCell ref="C3:C4"/>
    <mergeCell ref="D3:D4"/>
    <mergeCell ref="E3:E4"/>
    <mergeCell ref="F3:F4"/>
    <mergeCell ref="G3:G4"/>
    <mergeCell ref="H3:K3"/>
    <mergeCell ref="A8:K8"/>
    <mergeCell ref="B3:B4"/>
    <mergeCell ref="L3:L4"/>
    <mergeCell ref="M3:M4"/>
    <mergeCell ref="N3:N4"/>
    <mergeCell ref="A5:K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5"/>
  <sheetViews>
    <sheetView workbookViewId="0">
      <selection sqref="A1:N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24.6640625" style="5" customWidth="1"/>
    <col min="8" max="10" width="5.5" style="6" customWidth="1"/>
    <col min="11" max="11" width="4.83203125" style="6" customWidth="1"/>
    <col min="12" max="12" width="10.5" style="6" bestFit="1" customWidth="1"/>
    <col min="13" max="13" width="8.5" style="6" bestFit="1" customWidth="1"/>
    <col min="14" max="14" width="18.33203125" style="5" bestFit="1" customWidth="1"/>
    <col min="15" max="16384" width="9.1640625" style="3"/>
  </cols>
  <sheetData>
    <row r="1" spans="1:14" s="2" customFormat="1" ht="29" customHeight="1">
      <c r="A1" s="51" t="s">
        <v>491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</row>
    <row r="2" spans="1:14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14" s="1" customFormat="1" ht="12.75" customHeight="1">
      <c r="A3" s="59" t="s">
        <v>461</v>
      </c>
      <c r="B3" s="41" t="s">
        <v>0</v>
      </c>
      <c r="C3" s="61" t="s">
        <v>494</v>
      </c>
      <c r="D3" s="61" t="s">
        <v>6</v>
      </c>
      <c r="E3" s="45" t="s">
        <v>495</v>
      </c>
      <c r="F3" s="45" t="s">
        <v>4</v>
      </c>
      <c r="G3" s="45" t="s">
        <v>457</v>
      </c>
      <c r="H3" s="45" t="s">
        <v>9</v>
      </c>
      <c r="I3" s="45"/>
      <c r="J3" s="45"/>
      <c r="K3" s="45"/>
      <c r="L3" s="45" t="s">
        <v>241</v>
      </c>
      <c r="M3" s="45" t="s">
        <v>3</v>
      </c>
      <c r="N3" s="47" t="s">
        <v>2</v>
      </c>
    </row>
    <row r="4" spans="1:14" s="1" customFormat="1" ht="21" customHeight="1" thickBot="1">
      <c r="A4" s="60"/>
      <c r="B4" s="42"/>
      <c r="C4" s="46"/>
      <c r="D4" s="46"/>
      <c r="E4" s="46"/>
      <c r="F4" s="46"/>
      <c r="G4" s="46"/>
      <c r="H4" s="4">
        <v>1</v>
      </c>
      <c r="I4" s="4">
        <v>2</v>
      </c>
      <c r="J4" s="4">
        <v>3</v>
      </c>
      <c r="K4" s="4" t="s">
        <v>5</v>
      </c>
      <c r="L4" s="46"/>
      <c r="M4" s="46"/>
      <c r="N4" s="48"/>
    </row>
    <row r="5" spans="1:14" ht="16">
      <c r="A5" s="49" t="s">
        <v>147</v>
      </c>
      <c r="B5" s="49"/>
      <c r="C5" s="50"/>
      <c r="D5" s="50"/>
      <c r="E5" s="50"/>
      <c r="F5" s="50"/>
      <c r="G5" s="50"/>
      <c r="H5" s="50"/>
      <c r="I5" s="50"/>
      <c r="J5" s="50"/>
      <c r="K5" s="50"/>
    </row>
    <row r="6" spans="1:14">
      <c r="A6" s="8" t="s">
        <v>57</v>
      </c>
      <c r="B6" s="7" t="s">
        <v>148</v>
      </c>
      <c r="C6" s="7" t="s">
        <v>149</v>
      </c>
      <c r="D6" s="7" t="s">
        <v>150</v>
      </c>
      <c r="E6" s="7" t="s">
        <v>497</v>
      </c>
      <c r="F6" s="7" t="s">
        <v>455</v>
      </c>
      <c r="G6" s="7" t="s">
        <v>465</v>
      </c>
      <c r="H6" s="21" t="s">
        <v>153</v>
      </c>
      <c r="I6" s="20" t="s">
        <v>154</v>
      </c>
      <c r="J6" s="21" t="s">
        <v>155</v>
      </c>
      <c r="K6" s="8"/>
      <c r="L6" s="8" t="str">
        <f>"102,5"</f>
        <v>102,5</v>
      </c>
      <c r="M6" s="8" t="str">
        <f>"132,8810"</f>
        <v>132,8810</v>
      </c>
      <c r="N6" s="7" t="s">
        <v>435</v>
      </c>
    </row>
    <row r="7" spans="1:14">
      <c r="A7" s="10" t="s">
        <v>58</v>
      </c>
      <c r="B7" s="9" t="s">
        <v>400</v>
      </c>
      <c r="C7" s="9" t="s">
        <v>401</v>
      </c>
      <c r="D7" s="9" t="s">
        <v>402</v>
      </c>
      <c r="E7" s="9" t="s">
        <v>497</v>
      </c>
      <c r="F7" s="9" t="s">
        <v>455</v>
      </c>
      <c r="G7" s="9" t="s">
        <v>485</v>
      </c>
      <c r="H7" s="22" t="s">
        <v>26</v>
      </c>
      <c r="I7" s="22" t="s">
        <v>170</v>
      </c>
      <c r="J7" s="22" t="s">
        <v>69</v>
      </c>
      <c r="K7" s="10"/>
      <c r="L7" s="10" t="str">
        <f>"100,0"</f>
        <v>100,0</v>
      </c>
      <c r="M7" s="10" t="str">
        <f>"126,7300"</f>
        <v>126,7300</v>
      </c>
      <c r="N7" s="9" t="s">
        <v>436</v>
      </c>
    </row>
    <row r="8" spans="1:14">
      <c r="B8" s="5" t="s">
        <v>59</v>
      </c>
    </row>
    <row r="9" spans="1:14" ht="16">
      <c r="A9" s="40" t="s">
        <v>79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4">
      <c r="A10" s="25" t="s">
        <v>57</v>
      </c>
      <c r="B10" s="18" t="s">
        <v>175</v>
      </c>
      <c r="C10" s="18" t="s">
        <v>176</v>
      </c>
      <c r="D10" s="18" t="s">
        <v>177</v>
      </c>
      <c r="E10" s="18" t="s">
        <v>499</v>
      </c>
      <c r="F10" s="18" t="s">
        <v>455</v>
      </c>
      <c r="G10" s="18" t="s">
        <v>467</v>
      </c>
      <c r="H10" s="27" t="s">
        <v>181</v>
      </c>
      <c r="I10" s="27" t="s">
        <v>171</v>
      </c>
      <c r="J10" s="27" t="s">
        <v>84</v>
      </c>
      <c r="K10" s="25"/>
      <c r="L10" s="25" t="str">
        <f>"145,0"</f>
        <v>145,0</v>
      </c>
      <c r="M10" s="25" t="str">
        <f>"145,1280"</f>
        <v>145,1280</v>
      </c>
      <c r="N10" s="29" t="s">
        <v>427</v>
      </c>
    </row>
    <row r="11" spans="1:14">
      <c r="B11" s="5" t="s">
        <v>59</v>
      </c>
    </row>
    <row r="12" spans="1:14" ht="16">
      <c r="A12" s="40" t="s">
        <v>10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4">
      <c r="A13" s="25" t="s">
        <v>57</v>
      </c>
      <c r="B13" s="18" t="s">
        <v>403</v>
      </c>
      <c r="C13" s="18" t="s">
        <v>404</v>
      </c>
      <c r="D13" s="18" t="s">
        <v>405</v>
      </c>
      <c r="E13" s="18" t="s">
        <v>497</v>
      </c>
      <c r="F13" s="18" t="s">
        <v>455</v>
      </c>
      <c r="G13" s="18" t="s">
        <v>465</v>
      </c>
      <c r="H13" s="27" t="s">
        <v>19</v>
      </c>
      <c r="I13" s="27" t="s">
        <v>123</v>
      </c>
      <c r="J13" s="27" t="s">
        <v>102</v>
      </c>
      <c r="K13" s="25"/>
      <c r="L13" s="25" t="str">
        <f>"190,0"</f>
        <v>190,0</v>
      </c>
      <c r="M13" s="25" t="str">
        <f>"128,7060"</f>
        <v>128,7060</v>
      </c>
      <c r="N13" s="18" t="s">
        <v>437</v>
      </c>
    </row>
    <row r="14" spans="1:14">
      <c r="B14" s="5" t="s">
        <v>59</v>
      </c>
    </row>
    <row r="15" spans="1:14" ht="16">
      <c r="A15" s="40" t="s">
        <v>94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</row>
    <row r="16" spans="1:14">
      <c r="A16" s="8" t="s">
        <v>57</v>
      </c>
      <c r="B16" s="7" t="s">
        <v>200</v>
      </c>
      <c r="C16" s="7" t="s">
        <v>201</v>
      </c>
      <c r="D16" s="7" t="s">
        <v>202</v>
      </c>
      <c r="E16" s="7" t="s">
        <v>497</v>
      </c>
      <c r="F16" s="7" t="s">
        <v>455</v>
      </c>
      <c r="G16" s="7" t="s">
        <v>470</v>
      </c>
      <c r="H16" s="20" t="s">
        <v>16</v>
      </c>
      <c r="I16" s="20" t="s">
        <v>93</v>
      </c>
      <c r="J16" s="20" t="s">
        <v>20</v>
      </c>
      <c r="K16" s="8"/>
      <c r="L16" s="8" t="str">
        <f>"240,0"</f>
        <v>240,0</v>
      </c>
      <c r="M16" s="8" t="str">
        <f>"156,6720"</f>
        <v>156,6720</v>
      </c>
      <c r="N16" s="7" t="s">
        <v>462</v>
      </c>
    </row>
    <row r="17" spans="1:14">
      <c r="A17" s="12" t="s">
        <v>58</v>
      </c>
      <c r="B17" s="11" t="s">
        <v>198</v>
      </c>
      <c r="C17" s="11" t="s">
        <v>199</v>
      </c>
      <c r="D17" s="11" t="s">
        <v>97</v>
      </c>
      <c r="E17" s="11" t="s">
        <v>497</v>
      </c>
      <c r="F17" s="11" t="s">
        <v>455</v>
      </c>
      <c r="G17" s="11" t="s">
        <v>465</v>
      </c>
      <c r="H17" s="28" t="s">
        <v>92</v>
      </c>
      <c r="I17" s="28" t="s">
        <v>15</v>
      </c>
      <c r="J17" s="28" t="s">
        <v>16</v>
      </c>
      <c r="K17" s="12"/>
      <c r="L17" s="12" t="str">
        <f>"220,0"</f>
        <v>220,0</v>
      </c>
      <c r="M17" s="12" t="str">
        <f>"140,9320"</f>
        <v>140,9320</v>
      </c>
      <c r="N17" s="11" t="s">
        <v>462</v>
      </c>
    </row>
    <row r="18" spans="1:14">
      <c r="A18" s="12" t="s">
        <v>138</v>
      </c>
      <c r="B18" s="11" t="s">
        <v>406</v>
      </c>
      <c r="C18" s="11" t="s">
        <v>407</v>
      </c>
      <c r="D18" s="11" t="s">
        <v>408</v>
      </c>
      <c r="E18" s="11" t="s">
        <v>497</v>
      </c>
      <c r="F18" s="11" t="s">
        <v>98</v>
      </c>
      <c r="G18" s="11" t="s">
        <v>465</v>
      </c>
      <c r="H18" s="28" t="s">
        <v>269</v>
      </c>
      <c r="I18" s="28" t="s">
        <v>281</v>
      </c>
      <c r="J18" s="28" t="s">
        <v>92</v>
      </c>
      <c r="K18" s="12"/>
      <c r="L18" s="12" t="str">
        <f>"210,0"</f>
        <v>210,0</v>
      </c>
      <c r="M18" s="12" t="str">
        <f>"134,8410"</f>
        <v>134,8410</v>
      </c>
      <c r="N18" s="11" t="s">
        <v>426</v>
      </c>
    </row>
    <row r="19" spans="1:14">
      <c r="A19" s="10" t="s">
        <v>57</v>
      </c>
      <c r="B19" s="9" t="s">
        <v>396</v>
      </c>
      <c r="C19" s="9" t="s">
        <v>397</v>
      </c>
      <c r="D19" s="9" t="s">
        <v>398</v>
      </c>
      <c r="E19" s="9" t="s">
        <v>499</v>
      </c>
      <c r="F19" s="9" t="s">
        <v>455</v>
      </c>
      <c r="G19" s="9" t="s">
        <v>468</v>
      </c>
      <c r="H19" s="22" t="s">
        <v>123</v>
      </c>
      <c r="I19" s="22" t="s">
        <v>39</v>
      </c>
      <c r="J19" s="22" t="s">
        <v>102</v>
      </c>
      <c r="K19" s="10"/>
      <c r="L19" s="10" t="str">
        <f>"190,0"</f>
        <v>190,0</v>
      </c>
      <c r="M19" s="10" t="str">
        <f>"139,8665"</f>
        <v>139,8665</v>
      </c>
      <c r="N19" s="9" t="s">
        <v>462</v>
      </c>
    </row>
    <row r="20" spans="1:14">
      <c r="B20" s="5" t="s">
        <v>59</v>
      </c>
    </row>
    <row r="21" spans="1:14" ht="16">
      <c r="A21" s="40" t="s">
        <v>71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4">
      <c r="A22" s="25" t="s">
        <v>57</v>
      </c>
      <c r="B22" s="18" t="s">
        <v>204</v>
      </c>
      <c r="C22" s="18" t="s">
        <v>205</v>
      </c>
      <c r="D22" s="18" t="s">
        <v>206</v>
      </c>
      <c r="E22" s="18" t="s">
        <v>497</v>
      </c>
      <c r="F22" s="18" t="s">
        <v>98</v>
      </c>
      <c r="G22" s="18" t="s">
        <v>465</v>
      </c>
      <c r="H22" s="27" t="s">
        <v>16</v>
      </c>
      <c r="I22" s="27" t="s">
        <v>93</v>
      </c>
      <c r="J22" s="27" t="s">
        <v>20</v>
      </c>
      <c r="K22" s="25"/>
      <c r="L22" s="25" t="str">
        <f>"240,0"</f>
        <v>240,0</v>
      </c>
      <c r="M22" s="25" t="str">
        <f>"146,5440"</f>
        <v>146,5440</v>
      </c>
      <c r="N22" s="29" t="s">
        <v>426</v>
      </c>
    </row>
    <row r="23" spans="1:14">
      <c r="B23" s="5" t="s">
        <v>59</v>
      </c>
    </row>
    <row r="24" spans="1:14" ht="16">
      <c r="A24" s="40" t="s">
        <v>235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</row>
    <row r="25" spans="1:14">
      <c r="A25" s="25" t="s">
        <v>57</v>
      </c>
      <c r="B25" s="18" t="s">
        <v>373</v>
      </c>
      <c r="C25" s="18" t="s">
        <v>374</v>
      </c>
      <c r="D25" s="18" t="s">
        <v>375</v>
      </c>
      <c r="E25" s="18" t="s">
        <v>497</v>
      </c>
      <c r="F25" s="18" t="s">
        <v>128</v>
      </c>
      <c r="G25" s="18" t="s">
        <v>466</v>
      </c>
      <c r="H25" s="27" t="s">
        <v>19</v>
      </c>
      <c r="I25" s="27" t="s">
        <v>191</v>
      </c>
      <c r="J25" s="27" t="s">
        <v>102</v>
      </c>
      <c r="K25" s="25"/>
      <c r="L25" s="25" t="str">
        <f>"190,0"</f>
        <v>190,0</v>
      </c>
      <c r="M25" s="25" t="str">
        <f>"112,7650"</f>
        <v>112,7650</v>
      </c>
      <c r="N25" s="29" t="s">
        <v>425</v>
      </c>
    </row>
    <row r="26" spans="1:14">
      <c r="B26" s="5" t="s">
        <v>59</v>
      </c>
    </row>
    <row r="27" spans="1:14">
      <c r="B27" s="5" t="s">
        <v>59</v>
      </c>
      <c r="G27" s="6"/>
      <c r="M27" s="5"/>
      <c r="N27" s="3"/>
    </row>
    <row r="28" spans="1:14">
      <c r="B28" s="5" t="s">
        <v>59</v>
      </c>
      <c r="G28" s="6"/>
      <c r="M28" s="5"/>
      <c r="N28" s="3"/>
    </row>
    <row r="29" spans="1:14">
      <c r="B29" s="5" t="s">
        <v>59</v>
      </c>
      <c r="G29" s="6"/>
      <c r="M29" s="5"/>
      <c r="N29" s="3"/>
    </row>
    <row r="30" spans="1:14">
      <c r="B30" s="5" t="s">
        <v>59</v>
      </c>
      <c r="G30" s="6"/>
      <c r="M30" s="5"/>
      <c r="N30" s="3"/>
    </row>
    <row r="31" spans="1:14">
      <c r="B31" s="5" t="s">
        <v>59</v>
      </c>
      <c r="G31" s="6"/>
      <c r="M31" s="5"/>
      <c r="N31" s="3"/>
    </row>
    <row r="32" spans="1:14">
      <c r="B32" s="5" t="s">
        <v>59</v>
      </c>
      <c r="G32" s="6"/>
      <c r="M32" s="5"/>
      <c r="N32" s="3"/>
    </row>
    <row r="33" spans="2:6" ht="16">
      <c r="B33" s="5" t="s">
        <v>59</v>
      </c>
      <c r="F33" s="13"/>
    </row>
    <row r="34" spans="2:6">
      <c r="B34" s="5" t="s">
        <v>59</v>
      </c>
    </row>
    <row r="35" spans="2:6">
      <c r="B35" s="5" t="s">
        <v>59</v>
      </c>
    </row>
  </sheetData>
  <mergeCells count="18">
    <mergeCell ref="A1:N2"/>
    <mergeCell ref="A3:A4"/>
    <mergeCell ref="C3:C4"/>
    <mergeCell ref="D3:D4"/>
    <mergeCell ref="E3:E4"/>
    <mergeCell ref="F3:F4"/>
    <mergeCell ref="G3:G4"/>
    <mergeCell ref="H3:K3"/>
    <mergeCell ref="B3:B4"/>
    <mergeCell ref="L3:L4"/>
    <mergeCell ref="M3:M4"/>
    <mergeCell ref="N3:N4"/>
    <mergeCell ref="A24:K24"/>
    <mergeCell ref="A5:K5"/>
    <mergeCell ref="A9:K9"/>
    <mergeCell ref="A12:K12"/>
    <mergeCell ref="A15:K15"/>
    <mergeCell ref="A21:K2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8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20.6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29.1640625" style="5" bestFit="1" customWidth="1"/>
    <col min="8" max="10" width="5.5" style="6" customWidth="1"/>
    <col min="11" max="11" width="4.83203125" style="6" customWidth="1"/>
    <col min="12" max="12" width="10.5" style="6" bestFit="1" customWidth="1"/>
    <col min="13" max="13" width="8.5" style="6" bestFit="1" customWidth="1"/>
    <col min="14" max="14" width="22.33203125" style="5" customWidth="1"/>
    <col min="15" max="16384" width="9.1640625" style="3"/>
  </cols>
  <sheetData>
    <row r="1" spans="1:14" s="2" customFormat="1" ht="29" customHeight="1">
      <c r="A1" s="51" t="s">
        <v>492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</row>
    <row r="2" spans="1:14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14" s="1" customFormat="1" ht="12.75" customHeight="1">
      <c r="A3" s="59" t="s">
        <v>461</v>
      </c>
      <c r="B3" s="41" t="s">
        <v>0</v>
      </c>
      <c r="C3" s="61" t="s">
        <v>494</v>
      </c>
      <c r="D3" s="61" t="s">
        <v>6</v>
      </c>
      <c r="E3" s="45" t="s">
        <v>495</v>
      </c>
      <c r="F3" s="45" t="s">
        <v>4</v>
      </c>
      <c r="G3" s="45" t="s">
        <v>457</v>
      </c>
      <c r="H3" s="45" t="s">
        <v>9</v>
      </c>
      <c r="I3" s="45"/>
      <c r="J3" s="45"/>
      <c r="K3" s="45"/>
      <c r="L3" s="45" t="s">
        <v>241</v>
      </c>
      <c r="M3" s="45" t="s">
        <v>3</v>
      </c>
      <c r="N3" s="47" t="s">
        <v>2</v>
      </c>
    </row>
    <row r="4" spans="1:14" s="1" customFormat="1" ht="21" customHeight="1" thickBot="1">
      <c r="A4" s="60"/>
      <c r="B4" s="42"/>
      <c r="C4" s="46"/>
      <c r="D4" s="46"/>
      <c r="E4" s="46"/>
      <c r="F4" s="46"/>
      <c r="G4" s="46"/>
      <c r="H4" s="4">
        <v>1</v>
      </c>
      <c r="I4" s="4">
        <v>2</v>
      </c>
      <c r="J4" s="4">
        <v>3</v>
      </c>
      <c r="K4" s="4" t="s">
        <v>5</v>
      </c>
      <c r="L4" s="46"/>
      <c r="M4" s="46"/>
      <c r="N4" s="48"/>
    </row>
    <row r="5" spans="1:14" ht="16">
      <c r="A5" s="49" t="s">
        <v>71</v>
      </c>
      <c r="B5" s="49"/>
      <c r="C5" s="50"/>
      <c r="D5" s="50"/>
      <c r="E5" s="50"/>
      <c r="F5" s="50"/>
      <c r="G5" s="50"/>
      <c r="H5" s="50"/>
      <c r="I5" s="50"/>
      <c r="J5" s="50"/>
      <c r="K5" s="50"/>
    </row>
    <row r="6" spans="1:14">
      <c r="A6" s="8" t="s">
        <v>57</v>
      </c>
      <c r="B6" s="7" t="s">
        <v>110</v>
      </c>
      <c r="C6" s="7" t="s">
        <v>111</v>
      </c>
      <c r="D6" s="7" t="s">
        <v>112</v>
      </c>
      <c r="E6" s="7" t="s">
        <v>497</v>
      </c>
      <c r="F6" s="7" t="s">
        <v>455</v>
      </c>
      <c r="G6" s="7" t="s">
        <v>465</v>
      </c>
      <c r="H6" s="20" t="s">
        <v>109</v>
      </c>
      <c r="I6" s="21" t="s">
        <v>116</v>
      </c>
      <c r="J6" s="20" t="s">
        <v>116</v>
      </c>
      <c r="K6" s="8"/>
      <c r="L6" s="8" t="str">
        <f>"305,0"</f>
        <v>305,0</v>
      </c>
      <c r="M6" s="8" t="str">
        <f>"192,7905"</f>
        <v>192,7905</v>
      </c>
      <c r="N6" s="7" t="s">
        <v>462</v>
      </c>
    </row>
    <row r="7" spans="1:14">
      <c r="A7" s="10" t="s">
        <v>58</v>
      </c>
      <c r="B7" s="9" t="s">
        <v>232</v>
      </c>
      <c r="C7" s="9" t="s">
        <v>233</v>
      </c>
      <c r="D7" s="9" t="s">
        <v>234</v>
      </c>
      <c r="E7" s="9" t="s">
        <v>497</v>
      </c>
      <c r="F7" s="9" t="s">
        <v>455</v>
      </c>
      <c r="G7" s="9" t="s">
        <v>469</v>
      </c>
      <c r="H7" s="22" t="s">
        <v>43</v>
      </c>
      <c r="I7" s="23" t="s">
        <v>109</v>
      </c>
      <c r="J7" s="23" t="s">
        <v>109</v>
      </c>
      <c r="K7" s="10"/>
      <c r="L7" s="10" t="str">
        <f>"270,0"</f>
        <v>270,0</v>
      </c>
      <c r="M7" s="10" t="str">
        <f>"166,1040"</f>
        <v>166,1040</v>
      </c>
      <c r="N7" s="9" t="s">
        <v>438</v>
      </c>
    </row>
    <row r="8" spans="1:14">
      <c r="B8" s="5" t="s">
        <v>59</v>
      </c>
    </row>
    <row r="9" spans="1:14" ht="16">
      <c r="A9" s="40" t="s">
        <v>32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4">
      <c r="A10" s="25" t="s">
        <v>57</v>
      </c>
      <c r="B10" s="18" t="s">
        <v>40</v>
      </c>
      <c r="C10" s="18" t="s">
        <v>41</v>
      </c>
      <c r="D10" s="18" t="s">
        <v>42</v>
      </c>
      <c r="E10" s="18" t="s">
        <v>497</v>
      </c>
      <c r="F10" s="18" t="s">
        <v>455</v>
      </c>
      <c r="G10" s="18" t="s">
        <v>465</v>
      </c>
      <c r="H10" s="27" t="s">
        <v>45</v>
      </c>
      <c r="I10" s="27" t="s">
        <v>221</v>
      </c>
      <c r="J10" s="27" t="s">
        <v>399</v>
      </c>
      <c r="K10" s="25"/>
      <c r="L10" s="25" t="str">
        <f>"330,0"</f>
        <v>330,0</v>
      </c>
      <c r="M10" s="25" t="str">
        <f>"189,0900"</f>
        <v>189,0900</v>
      </c>
      <c r="N10" s="18" t="s">
        <v>439</v>
      </c>
    </row>
    <row r="11" spans="1:14">
      <c r="B11" s="5" t="s">
        <v>59</v>
      </c>
    </row>
    <row r="12" spans="1:14">
      <c r="B12" s="5" t="s">
        <v>59</v>
      </c>
      <c r="G12" s="6"/>
      <c r="M12" s="5"/>
      <c r="N12" s="3"/>
    </row>
    <row r="13" spans="1:14">
      <c r="B13" s="5" t="s">
        <v>59</v>
      </c>
      <c r="G13" s="6"/>
      <c r="M13" s="5"/>
      <c r="N13" s="3"/>
    </row>
    <row r="14" spans="1:14">
      <c r="B14" s="5" t="s">
        <v>59</v>
      </c>
      <c r="G14" s="6"/>
      <c r="M14" s="5"/>
      <c r="N14" s="3"/>
    </row>
    <row r="15" spans="1:14">
      <c r="B15" s="5" t="s">
        <v>59</v>
      </c>
      <c r="G15" s="6"/>
      <c r="M15" s="5"/>
      <c r="N15" s="3"/>
    </row>
    <row r="16" spans="1:14">
      <c r="B16" s="5" t="s">
        <v>59</v>
      </c>
      <c r="G16" s="6"/>
      <c r="M16" s="5"/>
      <c r="N16" s="3"/>
    </row>
    <row r="17" spans="2:14">
      <c r="B17" s="5" t="s">
        <v>59</v>
      </c>
      <c r="G17" s="6"/>
      <c r="M17" s="5"/>
      <c r="N17" s="3"/>
    </row>
    <row r="18" spans="2:14">
      <c r="B18" s="5" t="s">
        <v>59</v>
      </c>
      <c r="G18" s="6"/>
      <c r="M18" s="5"/>
      <c r="N18" s="3"/>
    </row>
    <row r="19" spans="2:14">
      <c r="B19" s="5" t="s">
        <v>59</v>
      </c>
    </row>
    <row r="20" spans="2:14">
      <c r="B20" s="6"/>
      <c r="C20" s="6"/>
      <c r="D20" s="6"/>
      <c r="E20" s="6"/>
      <c r="F20" s="6"/>
      <c r="G20" s="6"/>
      <c r="H20" s="5"/>
      <c r="I20" s="3"/>
      <c r="J20" s="3"/>
      <c r="K20" s="3"/>
      <c r="L20" s="3"/>
      <c r="M20" s="3"/>
      <c r="N20" s="3"/>
    </row>
    <row r="21" spans="2:14">
      <c r="B21" s="6"/>
      <c r="C21" s="6"/>
      <c r="D21" s="6"/>
      <c r="E21" s="6"/>
      <c r="F21" s="6"/>
      <c r="G21" s="6"/>
      <c r="H21" s="5"/>
      <c r="I21" s="3"/>
      <c r="J21" s="3"/>
      <c r="K21" s="3"/>
      <c r="L21" s="3"/>
      <c r="M21" s="3"/>
      <c r="N21" s="3"/>
    </row>
    <row r="22" spans="2:14">
      <c r="B22" s="6"/>
      <c r="C22" s="6"/>
      <c r="D22" s="6"/>
      <c r="E22" s="6"/>
      <c r="F22" s="6"/>
      <c r="G22" s="6"/>
      <c r="H22" s="5"/>
      <c r="I22" s="3"/>
      <c r="J22" s="3"/>
      <c r="K22" s="3"/>
      <c r="L22" s="3"/>
      <c r="M22" s="3"/>
      <c r="N22" s="3"/>
    </row>
    <row r="23" spans="2:14">
      <c r="B23" s="6"/>
      <c r="C23" s="6"/>
      <c r="D23" s="6"/>
      <c r="E23" s="6"/>
      <c r="F23" s="6"/>
      <c r="G23" s="6"/>
      <c r="H23" s="5"/>
      <c r="I23" s="3"/>
      <c r="J23" s="3"/>
      <c r="K23" s="3"/>
      <c r="L23" s="3"/>
      <c r="M23" s="3"/>
      <c r="N23" s="3"/>
    </row>
    <row r="24" spans="2:14">
      <c r="B24" s="6"/>
      <c r="C24" s="6"/>
      <c r="D24" s="6"/>
      <c r="E24" s="6"/>
      <c r="F24" s="6"/>
      <c r="G24" s="6"/>
      <c r="H24" s="5"/>
      <c r="I24" s="3"/>
      <c r="J24" s="3"/>
      <c r="K24" s="3"/>
      <c r="L24" s="3"/>
      <c r="M24" s="3"/>
      <c r="N24" s="3"/>
    </row>
    <row r="25" spans="2:14">
      <c r="B25" s="6"/>
      <c r="C25" s="6"/>
      <c r="D25" s="6"/>
      <c r="E25" s="6"/>
      <c r="F25" s="6"/>
      <c r="G25" s="6"/>
      <c r="H25" s="5"/>
      <c r="I25" s="3"/>
      <c r="J25" s="3"/>
      <c r="K25" s="3"/>
      <c r="L25" s="3"/>
      <c r="M25" s="3"/>
      <c r="N25" s="3"/>
    </row>
    <row r="26" spans="2:14">
      <c r="B26" s="6"/>
      <c r="C26" s="6"/>
      <c r="D26" s="6"/>
      <c r="E26" s="6"/>
      <c r="F26" s="6"/>
      <c r="G26" s="6"/>
      <c r="H26" s="5"/>
      <c r="I26" s="3"/>
      <c r="J26" s="3"/>
      <c r="K26" s="3"/>
      <c r="L26" s="3"/>
      <c r="M26" s="3"/>
      <c r="N26" s="3"/>
    </row>
    <row r="27" spans="2:14">
      <c r="B27" s="6"/>
      <c r="C27" s="6"/>
      <c r="D27" s="6"/>
      <c r="E27" s="6"/>
      <c r="F27" s="6"/>
      <c r="G27" s="6"/>
      <c r="H27" s="5"/>
      <c r="I27" s="3"/>
      <c r="J27" s="3"/>
      <c r="K27" s="3"/>
      <c r="L27" s="3"/>
      <c r="M27" s="3"/>
      <c r="N27" s="3"/>
    </row>
    <row r="28" spans="2:14">
      <c r="B28" s="6"/>
      <c r="C28" s="6"/>
      <c r="D28" s="6"/>
      <c r="E28" s="6"/>
      <c r="F28" s="6"/>
      <c r="G28" s="6"/>
      <c r="H28" s="5"/>
      <c r="I28" s="3"/>
      <c r="J28" s="3"/>
      <c r="K28" s="3"/>
      <c r="L28" s="3"/>
      <c r="M28" s="3"/>
      <c r="N28" s="3"/>
    </row>
  </sheetData>
  <mergeCells count="14">
    <mergeCell ref="A1:N2"/>
    <mergeCell ref="A3:A4"/>
    <mergeCell ref="C3:C4"/>
    <mergeCell ref="D3:D4"/>
    <mergeCell ref="E3:E4"/>
    <mergeCell ref="F3:F4"/>
    <mergeCell ref="G3:G4"/>
    <mergeCell ref="H3:K3"/>
    <mergeCell ref="A9:K9"/>
    <mergeCell ref="B3:B4"/>
    <mergeCell ref="L3:L4"/>
    <mergeCell ref="M3:M4"/>
    <mergeCell ref="N3:N4"/>
    <mergeCell ref="A5:K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62"/>
  <sheetViews>
    <sheetView tabSelected="1" workbookViewId="0">
      <selection sqref="A1:N2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29.1640625" style="5" bestFit="1" customWidth="1"/>
    <col min="8" max="11" width="5.5" style="6" customWidth="1"/>
    <col min="12" max="12" width="10.5" style="33" bestFit="1" customWidth="1"/>
    <col min="13" max="13" width="7.5" style="6" bestFit="1" customWidth="1"/>
    <col min="14" max="14" width="19.5" style="5" bestFit="1" customWidth="1"/>
    <col min="15" max="16384" width="9.1640625" style="3"/>
  </cols>
  <sheetData>
    <row r="1" spans="1:14" s="2" customFormat="1" ht="29" customHeight="1">
      <c r="A1" s="51" t="s">
        <v>493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</row>
    <row r="2" spans="1:14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14" s="1" customFormat="1" ht="12.75" customHeight="1">
      <c r="A3" s="59" t="s">
        <v>461</v>
      </c>
      <c r="B3" s="41" t="s">
        <v>0</v>
      </c>
      <c r="C3" s="61" t="s">
        <v>494</v>
      </c>
      <c r="D3" s="61" t="s">
        <v>6</v>
      </c>
      <c r="E3" s="45" t="s">
        <v>495</v>
      </c>
      <c r="F3" s="45" t="s">
        <v>4</v>
      </c>
      <c r="G3" s="45" t="s">
        <v>457</v>
      </c>
      <c r="H3" s="45" t="s">
        <v>502</v>
      </c>
      <c r="I3" s="45"/>
      <c r="J3" s="45"/>
      <c r="K3" s="45"/>
      <c r="L3" s="43" t="s">
        <v>241</v>
      </c>
      <c r="M3" s="45" t="s">
        <v>3</v>
      </c>
      <c r="N3" s="47" t="s">
        <v>2</v>
      </c>
    </row>
    <row r="4" spans="1:14" s="1" customFormat="1" ht="21" customHeight="1" thickBot="1">
      <c r="A4" s="60"/>
      <c r="B4" s="42"/>
      <c r="C4" s="46"/>
      <c r="D4" s="46"/>
      <c r="E4" s="46"/>
      <c r="F4" s="46"/>
      <c r="G4" s="46"/>
      <c r="H4" s="4">
        <v>1</v>
      </c>
      <c r="I4" s="4">
        <v>2</v>
      </c>
      <c r="J4" s="4">
        <v>3</v>
      </c>
      <c r="K4" s="4" t="s">
        <v>5</v>
      </c>
      <c r="L4" s="44"/>
      <c r="M4" s="46"/>
      <c r="N4" s="48"/>
    </row>
    <row r="5" spans="1:14" ht="16">
      <c r="A5" s="49" t="s">
        <v>147</v>
      </c>
      <c r="B5" s="49"/>
      <c r="C5" s="50"/>
      <c r="D5" s="50"/>
      <c r="E5" s="50"/>
      <c r="F5" s="50"/>
      <c r="G5" s="50"/>
      <c r="H5" s="50"/>
      <c r="I5" s="50"/>
      <c r="J5" s="50"/>
      <c r="K5" s="50"/>
    </row>
    <row r="6" spans="1:14">
      <c r="A6" s="25" t="s">
        <v>57</v>
      </c>
      <c r="B6" s="18" t="s">
        <v>409</v>
      </c>
      <c r="C6" s="18" t="s">
        <v>410</v>
      </c>
      <c r="D6" s="18" t="s">
        <v>411</v>
      </c>
      <c r="E6" s="18" t="s">
        <v>497</v>
      </c>
      <c r="F6" s="18" t="s">
        <v>455</v>
      </c>
      <c r="G6" s="18" t="s">
        <v>477</v>
      </c>
      <c r="H6" s="27" t="s">
        <v>412</v>
      </c>
      <c r="I6" s="27" t="s">
        <v>143</v>
      </c>
      <c r="J6" s="26" t="s">
        <v>144</v>
      </c>
      <c r="K6" s="25"/>
      <c r="L6" s="34" t="str">
        <f>"30,0"</f>
        <v>30,0</v>
      </c>
      <c r="M6" s="25" t="str">
        <f>"33,5850"</f>
        <v>33,5850</v>
      </c>
      <c r="N6" s="18" t="s">
        <v>434</v>
      </c>
    </row>
    <row r="7" spans="1:14">
      <c r="B7" s="5" t="s">
        <v>59</v>
      </c>
    </row>
    <row r="8" spans="1:14" ht="16">
      <c r="A8" s="40" t="s">
        <v>10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4">
      <c r="A9" s="25" t="s">
        <v>57</v>
      </c>
      <c r="B9" s="18" t="s">
        <v>229</v>
      </c>
      <c r="C9" s="18" t="s">
        <v>230</v>
      </c>
      <c r="D9" s="18" t="s">
        <v>231</v>
      </c>
      <c r="E9" s="18" t="s">
        <v>499</v>
      </c>
      <c r="F9" s="18" t="s">
        <v>455</v>
      </c>
      <c r="G9" s="18" t="s">
        <v>483</v>
      </c>
      <c r="H9" s="27" t="s">
        <v>143</v>
      </c>
      <c r="I9" s="27" t="s">
        <v>144</v>
      </c>
      <c r="J9" s="26" t="s">
        <v>413</v>
      </c>
      <c r="K9" s="25"/>
      <c r="L9" s="34" t="str">
        <f>"35,0"</f>
        <v>35,0</v>
      </c>
      <c r="M9" s="25" t="str">
        <f>"29,1422"</f>
        <v>29,1422</v>
      </c>
      <c r="N9" s="29" t="s">
        <v>424</v>
      </c>
    </row>
    <row r="10" spans="1:14">
      <c r="B10" s="5" t="s">
        <v>59</v>
      </c>
    </row>
    <row r="11" spans="1:14" ht="16">
      <c r="A11" s="40" t="s">
        <v>156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1:14">
      <c r="A12" s="25" t="s">
        <v>57</v>
      </c>
      <c r="B12" s="18" t="s">
        <v>243</v>
      </c>
      <c r="C12" s="18" t="s">
        <v>244</v>
      </c>
      <c r="D12" s="18" t="s">
        <v>245</v>
      </c>
      <c r="E12" s="18" t="s">
        <v>497</v>
      </c>
      <c r="F12" s="18" t="s">
        <v>455</v>
      </c>
      <c r="G12" s="18" t="s">
        <v>465</v>
      </c>
      <c r="H12" s="27" t="s">
        <v>146</v>
      </c>
      <c r="I12" s="27" t="s">
        <v>66</v>
      </c>
      <c r="J12" s="26" t="s">
        <v>67</v>
      </c>
      <c r="K12" s="25"/>
      <c r="L12" s="34" t="str">
        <f>"45,0"</f>
        <v>45,0</v>
      </c>
      <c r="M12" s="25" t="str">
        <f>"34,2900"</f>
        <v>34,2900</v>
      </c>
      <c r="N12" s="18" t="s">
        <v>462</v>
      </c>
    </row>
    <row r="13" spans="1:14">
      <c r="B13" s="5" t="s">
        <v>59</v>
      </c>
    </row>
    <row r="14" spans="1:14" ht="16">
      <c r="A14" s="40" t="s">
        <v>10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</row>
    <row r="15" spans="1:14">
      <c r="A15" s="8" t="s">
        <v>57</v>
      </c>
      <c r="B15" s="7" t="s">
        <v>325</v>
      </c>
      <c r="C15" s="7" t="s">
        <v>326</v>
      </c>
      <c r="D15" s="7" t="s">
        <v>327</v>
      </c>
      <c r="E15" s="7" t="s">
        <v>497</v>
      </c>
      <c r="F15" s="7" t="s">
        <v>455</v>
      </c>
      <c r="G15" s="7" t="s">
        <v>480</v>
      </c>
      <c r="H15" s="21" t="s">
        <v>66</v>
      </c>
      <c r="I15" s="20" t="s">
        <v>66</v>
      </c>
      <c r="J15" s="21" t="s">
        <v>294</v>
      </c>
      <c r="K15" s="8"/>
      <c r="L15" s="35" t="str">
        <f>"45,0"</f>
        <v>45,0</v>
      </c>
      <c r="M15" s="8" t="str">
        <f>"29,4300"</f>
        <v>29,4300</v>
      </c>
      <c r="N15" s="7" t="s">
        <v>462</v>
      </c>
    </row>
    <row r="16" spans="1:14">
      <c r="A16" s="10" t="s">
        <v>58</v>
      </c>
      <c r="B16" s="9" t="s">
        <v>22</v>
      </c>
      <c r="C16" s="9" t="s">
        <v>23</v>
      </c>
      <c r="D16" s="9" t="s">
        <v>24</v>
      </c>
      <c r="E16" s="9" t="s">
        <v>497</v>
      </c>
      <c r="F16" s="9" t="s">
        <v>455</v>
      </c>
      <c r="G16" s="9" t="s">
        <v>465</v>
      </c>
      <c r="H16" s="22" t="s">
        <v>414</v>
      </c>
      <c r="I16" s="22" t="s">
        <v>415</v>
      </c>
      <c r="J16" s="22" t="s">
        <v>144</v>
      </c>
      <c r="K16" s="10"/>
      <c r="L16" s="36" t="str">
        <f>"35,0"</f>
        <v>35,0</v>
      </c>
      <c r="M16" s="10" t="str">
        <f>"23,1420"</f>
        <v>23,1420</v>
      </c>
      <c r="N16" s="9" t="s">
        <v>462</v>
      </c>
    </row>
    <row r="17" spans="1:14">
      <c r="B17" s="5" t="s">
        <v>59</v>
      </c>
    </row>
    <row r="18" spans="1:14" ht="16">
      <c r="A18" s="40" t="s">
        <v>94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4">
      <c r="A19" s="8" t="s">
        <v>60</v>
      </c>
      <c r="B19" s="7" t="s">
        <v>416</v>
      </c>
      <c r="C19" s="7" t="s">
        <v>417</v>
      </c>
      <c r="D19" s="7" t="s">
        <v>418</v>
      </c>
      <c r="E19" s="7" t="s">
        <v>497</v>
      </c>
      <c r="F19" s="7" t="s">
        <v>301</v>
      </c>
      <c r="G19" s="7" t="s">
        <v>465</v>
      </c>
      <c r="H19" s="21" t="s">
        <v>161</v>
      </c>
      <c r="I19" s="21" t="s">
        <v>161</v>
      </c>
      <c r="J19" s="21" t="s">
        <v>161</v>
      </c>
      <c r="K19" s="8"/>
      <c r="L19" s="35">
        <v>0</v>
      </c>
      <c r="M19" s="8" t="str">
        <f>"0,0000"</f>
        <v>0,0000</v>
      </c>
      <c r="N19" s="7" t="s">
        <v>433</v>
      </c>
    </row>
    <row r="20" spans="1:14">
      <c r="A20" s="10" t="s">
        <v>57</v>
      </c>
      <c r="B20" s="9" t="s">
        <v>260</v>
      </c>
      <c r="C20" s="9" t="s">
        <v>261</v>
      </c>
      <c r="D20" s="9" t="s">
        <v>262</v>
      </c>
      <c r="E20" s="9" t="s">
        <v>499</v>
      </c>
      <c r="F20" s="9" t="s">
        <v>455</v>
      </c>
      <c r="G20" s="9" t="s">
        <v>465</v>
      </c>
      <c r="H20" s="22" t="s">
        <v>161</v>
      </c>
      <c r="I20" s="23" t="s">
        <v>162</v>
      </c>
      <c r="J20" s="23" t="s">
        <v>162</v>
      </c>
      <c r="K20" s="10"/>
      <c r="L20" s="36" t="str">
        <f>"55,0"</f>
        <v>55,0</v>
      </c>
      <c r="M20" s="10" t="str">
        <f>"35,5950"</f>
        <v>35,5950</v>
      </c>
      <c r="N20" s="9" t="s">
        <v>462</v>
      </c>
    </row>
    <row r="21" spans="1:14">
      <c r="B21" s="5" t="s">
        <v>59</v>
      </c>
    </row>
    <row r="22" spans="1:14" ht="16">
      <c r="A22" s="40" t="s">
        <v>419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3" spans="1:14">
      <c r="A23" s="25" t="s">
        <v>57</v>
      </c>
      <c r="B23" s="18" t="s">
        <v>420</v>
      </c>
      <c r="C23" s="18" t="s">
        <v>460</v>
      </c>
      <c r="D23" s="18" t="s">
        <v>421</v>
      </c>
      <c r="E23" s="18" t="s">
        <v>503</v>
      </c>
      <c r="F23" s="18" t="s">
        <v>422</v>
      </c>
      <c r="G23" s="18" t="s">
        <v>465</v>
      </c>
      <c r="H23" s="26" t="s">
        <v>67</v>
      </c>
      <c r="I23" s="27" t="s">
        <v>67</v>
      </c>
      <c r="J23" s="26" t="s">
        <v>162</v>
      </c>
      <c r="K23" s="25"/>
      <c r="L23" s="34" t="str">
        <f>"50,0"</f>
        <v>50,0</v>
      </c>
      <c r="M23" s="25" t="str">
        <f>"33,9184"</f>
        <v>33,9184</v>
      </c>
      <c r="N23" s="18" t="s">
        <v>462</v>
      </c>
    </row>
    <row r="24" spans="1:14">
      <c r="B24" s="5" t="s">
        <v>59</v>
      </c>
    </row>
    <row r="25" spans="1:14">
      <c r="B25" s="5" t="s">
        <v>59</v>
      </c>
      <c r="F25" s="6"/>
      <c r="G25" s="6"/>
      <c r="L25" s="39"/>
      <c r="M25" s="3"/>
      <c r="N25" s="3"/>
    </row>
    <row r="26" spans="1:14">
      <c r="B26" s="5" t="s">
        <v>59</v>
      </c>
      <c r="F26" s="6"/>
      <c r="G26" s="6"/>
      <c r="L26" s="39"/>
      <c r="M26" s="3"/>
      <c r="N26" s="3"/>
    </row>
    <row r="27" spans="1:14">
      <c r="B27" s="5" t="s">
        <v>59</v>
      </c>
      <c r="F27" s="6"/>
      <c r="G27" s="6"/>
      <c r="L27" s="39"/>
      <c r="M27" s="3"/>
      <c r="N27" s="3"/>
    </row>
    <row r="28" spans="1:14">
      <c r="B28" s="5" t="s">
        <v>59</v>
      </c>
      <c r="F28" s="6"/>
      <c r="G28" s="6"/>
      <c r="L28" s="39"/>
      <c r="M28" s="3"/>
      <c r="N28" s="3"/>
    </row>
    <row r="29" spans="1:14">
      <c r="B29" s="5" t="s">
        <v>59</v>
      </c>
      <c r="F29" s="6"/>
      <c r="G29" s="6"/>
      <c r="L29" s="39"/>
      <c r="M29" s="3"/>
      <c r="N29" s="3"/>
    </row>
    <row r="30" spans="1:14">
      <c r="B30" s="5" t="s">
        <v>59</v>
      </c>
      <c r="F30" s="6"/>
      <c r="G30" s="6"/>
      <c r="L30" s="39"/>
      <c r="M30" s="3"/>
      <c r="N30" s="3"/>
    </row>
    <row r="31" spans="1:14">
      <c r="B31" s="5" t="s">
        <v>59</v>
      </c>
      <c r="F31" s="6"/>
      <c r="G31" s="6"/>
      <c r="L31" s="39"/>
      <c r="M31" s="3"/>
      <c r="N31" s="3"/>
    </row>
    <row r="32" spans="1:14">
      <c r="B32" s="5" t="s">
        <v>59</v>
      </c>
    </row>
    <row r="33" spans="2:14">
      <c r="B33" s="6"/>
      <c r="C33" s="6"/>
      <c r="D33" s="6"/>
      <c r="E33" s="6"/>
      <c r="F33" s="6"/>
      <c r="G33" s="6"/>
      <c r="H33" s="5"/>
      <c r="I33" s="3"/>
      <c r="J33" s="3"/>
      <c r="K33" s="3"/>
      <c r="L33" s="38"/>
      <c r="M33" s="3"/>
      <c r="N33" s="3"/>
    </row>
    <row r="34" spans="2:14">
      <c r="B34" s="6"/>
      <c r="C34" s="6"/>
      <c r="D34" s="6"/>
      <c r="E34" s="6"/>
      <c r="F34" s="6"/>
      <c r="G34" s="6"/>
      <c r="H34" s="5"/>
      <c r="I34" s="3"/>
      <c r="J34" s="3"/>
      <c r="K34" s="3"/>
      <c r="L34" s="38"/>
      <c r="M34" s="3"/>
      <c r="N34" s="3"/>
    </row>
    <row r="35" spans="2:14">
      <c r="B35" s="6"/>
      <c r="C35" s="6"/>
      <c r="D35" s="6"/>
      <c r="E35" s="6"/>
      <c r="F35" s="6"/>
      <c r="G35" s="6"/>
      <c r="H35" s="5"/>
      <c r="I35" s="3"/>
      <c r="J35" s="3"/>
      <c r="K35" s="3"/>
      <c r="L35" s="38"/>
      <c r="M35" s="3"/>
      <c r="N35" s="3"/>
    </row>
    <row r="36" spans="2:14">
      <c r="B36" s="6"/>
      <c r="C36" s="6"/>
      <c r="D36" s="6"/>
      <c r="E36" s="6"/>
      <c r="F36" s="6"/>
      <c r="G36" s="6"/>
      <c r="H36" s="5"/>
      <c r="I36" s="3"/>
      <c r="J36" s="3"/>
      <c r="K36" s="3"/>
      <c r="L36" s="38"/>
      <c r="M36" s="3"/>
      <c r="N36" s="3"/>
    </row>
    <row r="37" spans="2:14">
      <c r="B37" s="6"/>
      <c r="C37" s="6"/>
      <c r="D37" s="6"/>
      <c r="E37" s="6"/>
      <c r="F37" s="6"/>
      <c r="G37" s="6"/>
      <c r="H37" s="5"/>
      <c r="I37" s="3"/>
      <c r="J37" s="3"/>
      <c r="K37" s="3"/>
      <c r="L37" s="38"/>
      <c r="M37" s="3"/>
      <c r="N37" s="3"/>
    </row>
    <row r="38" spans="2:14">
      <c r="B38" s="6"/>
      <c r="C38" s="6"/>
      <c r="D38" s="6"/>
      <c r="E38" s="6"/>
      <c r="F38" s="6"/>
      <c r="G38" s="6"/>
      <c r="H38" s="5"/>
      <c r="I38" s="3"/>
      <c r="J38" s="3"/>
      <c r="K38" s="3"/>
      <c r="L38" s="38"/>
      <c r="M38" s="3"/>
      <c r="N38" s="3"/>
    </row>
    <row r="39" spans="2:14">
      <c r="B39" s="6"/>
      <c r="C39" s="6"/>
      <c r="D39" s="6"/>
      <c r="E39" s="6"/>
      <c r="F39" s="6"/>
      <c r="G39" s="6"/>
      <c r="H39" s="5"/>
      <c r="I39" s="3"/>
      <c r="J39" s="3"/>
      <c r="K39" s="3"/>
      <c r="L39" s="38"/>
      <c r="M39" s="3"/>
      <c r="N39" s="3"/>
    </row>
    <row r="40" spans="2:14">
      <c r="B40" s="6"/>
      <c r="C40" s="6"/>
      <c r="D40" s="6"/>
      <c r="E40" s="6"/>
      <c r="F40" s="6"/>
      <c r="G40" s="6"/>
      <c r="H40" s="5"/>
      <c r="I40" s="3"/>
      <c r="J40" s="3"/>
      <c r="K40" s="3"/>
      <c r="L40" s="38"/>
      <c r="M40" s="3"/>
      <c r="N40" s="3"/>
    </row>
    <row r="41" spans="2:14">
      <c r="B41" s="6"/>
      <c r="C41" s="6"/>
      <c r="D41" s="6"/>
      <c r="E41" s="6"/>
      <c r="F41" s="6"/>
      <c r="G41" s="6"/>
      <c r="H41" s="5"/>
      <c r="I41" s="3"/>
      <c r="J41" s="3"/>
      <c r="K41" s="3"/>
      <c r="L41" s="38"/>
      <c r="M41" s="3"/>
      <c r="N41" s="3"/>
    </row>
    <row r="42" spans="2:14">
      <c r="B42" s="6"/>
      <c r="C42" s="6"/>
      <c r="D42" s="6"/>
      <c r="E42" s="6"/>
      <c r="F42" s="6"/>
      <c r="G42" s="6"/>
      <c r="H42" s="5"/>
      <c r="I42" s="3"/>
      <c r="J42" s="3"/>
      <c r="K42" s="3"/>
      <c r="L42" s="38"/>
      <c r="M42" s="3"/>
      <c r="N42" s="3"/>
    </row>
    <row r="43" spans="2:14">
      <c r="B43" s="6"/>
      <c r="C43" s="6"/>
      <c r="D43" s="6"/>
      <c r="E43" s="6"/>
      <c r="F43" s="6"/>
      <c r="G43" s="6"/>
      <c r="H43" s="5"/>
      <c r="I43" s="3"/>
      <c r="J43" s="3"/>
      <c r="K43" s="3"/>
      <c r="L43" s="38"/>
      <c r="M43" s="3"/>
      <c r="N43" s="3"/>
    </row>
    <row r="44" spans="2:14">
      <c r="B44" s="6"/>
      <c r="C44" s="6"/>
      <c r="D44" s="6"/>
      <c r="E44" s="6"/>
      <c r="F44" s="6"/>
      <c r="G44" s="6"/>
      <c r="H44" s="5"/>
      <c r="I44" s="3"/>
      <c r="J44" s="3"/>
      <c r="K44" s="3"/>
      <c r="L44" s="38"/>
      <c r="M44" s="3"/>
      <c r="N44" s="3"/>
    </row>
    <row r="45" spans="2:14">
      <c r="B45" s="6"/>
      <c r="C45" s="6"/>
      <c r="D45" s="6"/>
      <c r="E45" s="6"/>
      <c r="F45" s="6"/>
      <c r="G45" s="6"/>
      <c r="H45" s="5"/>
      <c r="I45" s="3"/>
      <c r="J45" s="3"/>
      <c r="K45" s="3"/>
      <c r="L45" s="38"/>
      <c r="M45" s="3"/>
      <c r="N45" s="3"/>
    </row>
    <row r="46" spans="2:14">
      <c r="B46" s="6"/>
      <c r="C46" s="6"/>
      <c r="D46" s="6"/>
      <c r="E46" s="6"/>
      <c r="F46" s="6"/>
      <c r="G46" s="6"/>
      <c r="H46" s="5"/>
      <c r="I46" s="3"/>
      <c r="J46" s="3"/>
      <c r="K46" s="3"/>
      <c r="L46" s="38"/>
      <c r="M46" s="3"/>
      <c r="N46" s="3"/>
    </row>
    <row r="47" spans="2:14">
      <c r="B47" s="6"/>
      <c r="C47" s="6"/>
      <c r="D47" s="6"/>
      <c r="E47" s="6"/>
      <c r="F47" s="6"/>
      <c r="G47" s="6"/>
      <c r="H47" s="5"/>
      <c r="I47" s="3"/>
      <c r="J47" s="3"/>
      <c r="K47" s="3"/>
      <c r="L47" s="38"/>
      <c r="M47" s="3"/>
      <c r="N47" s="3"/>
    </row>
    <row r="48" spans="2:14">
      <c r="B48" s="6"/>
      <c r="C48" s="6"/>
      <c r="D48" s="6"/>
      <c r="E48" s="6"/>
      <c r="F48" s="6"/>
      <c r="G48" s="6"/>
      <c r="H48" s="5"/>
      <c r="I48" s="3"/>
      <c r="J48" s="3"/>
      <c r="K48" s="3"/>
      <c r="L48" s="38"/>
      <c r="M48" s="3"/>
      <c r="N48" s="3"/>
    </row>
    <row r="49" spans="2:14">
      <c r="B49" s="6"/>
      <c r="C49" s="6"/>
      <c r="D49" s="6"/>
      <c r="E49" s="6"/>
      <c r="F49" s="6"/>
      <c r="G49" s="6"/>
      <c r="H49" s="5"/>
      <c r="I49" s="3"/>
      <c r="J49" s="3"/>
      <c r="K49" s="3"/>
      <c r="L49" s="38"/>
      <c r="M49" s="3"/>
      <c r="N49" s="3"/>
    </row>
    <row r="50" spans="2:14">
      <c r="B50" s="6"/>
      <c r="C50" s="6"/>
      <c r="D50" s="6"/>
      <c r="E50" s="6"/>
      <c r="F50" s="6"/>
      <c r="G50" s="6"/>
      <c r="H50" s="5"/>
      <c r="I50" s="3"/>
      <c r="J50" s="3"/>
      <c r="K50" s="3"/>
      <c r="L50" s="38"/>
      <c r="M50" s="3"/>
      <c r="N50" s="3"/>
    </row>
    <row r="51" spans="2:14">
      <c r="B51" s="6"/>
      <c r="C51" s="6"/>
      <c r="D51" s="6"/>
      <c r="E51" s="6"/>
      <c r="F51" s="6"/>
      <c r="G51" s="6"/>
      <c r="H51" s="5"/>
      <c r="I51" s="3"/>
      <c r="J51" s="3"/>
      <c r="K51" s="3"/>
      <c r="L51" s="38"/>
      <c r="M51" s="3"/>
      <c r="N51" s="3"/>
    </row>
    <row r="52" spans="2:14">
      <c r="B52" s="6"/>
      <c r="C52" s="6"/>
      <c r="D52" s="6"/>
      <c r="E52" s="6"/>
      <c r="F52" s="6"/>
      <c r="G52" s="6"/>
      <c r="H52" s="5"/>
      <c r="I52" s="3"/>
      <c r="J52" s="3"/>
      <c r="K52" s="3"/>
      <c r="L52" s="38"/>
      <c r="M52" s="3"/>
      <c r="N52" s="3"/>
    </row>
    <row r="53" spans="2:14">
      <c r="B53" s="6"/>
      <c r="C53" s="6"/>
      <c r="D53" s="6"/>
      <c r="E53" s="6"/>
      <c r="F53" s="6"/>
      <c r="G53" s="6"/>
      <c r="H53" s="5"/>
      <c r="I53" s="3"/>
      <c r="J53" s="3"/>
      <c r="K53" s="3"/>
      <c r="L53" s="38"/>
      <c r="M53" s="3"/>
      <c r="N53" s="3"/>
    </row>
    <row r="54" spans="2:14">
      <c r="B54" s="6"/>
      <c r="C54" s="6"/>
      <c r="D54" s="6"/>
      <c r="E54" s="6"/>
      <c r="F54" s="6"/>
      <c r="G54" s="6"/>
      <c r="H54" s="5"/>
      <c r="I54" s="3"/>
      <c r="J54" s="3"/>
      <c r="K54" s="3"/>
      <c r="L54" s="38"/>
      <c r="M54" s="3"/>
      <c r="N54" s="3"/>
    </row>
    <row r="55" spans="2:14">
      <c r="B55" s="6"/>
      <c r="C55" s="6"/>
      <c r="D55" s="6"/>
      <c r="E55" s="6"/>
      <c r="F55" s="6"/>
      <c r="G55" s="6"/>
      <c r="H55" s="5"/>
      <c r="I55" s="3"/>
      <c r="J55" s="3"/>
      <c r="K55" s="3"/>
      <c r="L55" s="38"/>
      <c r="M55" s="3"/>
      <c r="N55" s="3"/>
    </row>
    <row r="56" spans="2:14">
      <c r="B56" s="6"/>
      <c r="C56" s="6"/>
      <c r="D56" s="6"/>
      <c r="E56" s="6"/>
      <c r="F56" s="6"/>
      <c r="G56" s="6"/>
      <c r="H56" s="5"/>
      <c r="I56" s="3"/>
      <c r="J56" s="3"/>
      <c r="K56" s="3"/>
      <c r="L56" s="38"/>
      <c r="M56" s="3"/>
      <c r="N56" s="3"/>
    </row>
    <row r="57" spans="2:14">
      <c r="B57" s="6"/>
      <c r="C57" s="6"/>
      <c r="D57" s="6"/>
      <c r="E57" s="6"/>
      <c r="F57" s="6"/>
      <c r="G57" s="6"/>
      <c r="H57" s="5"/>
      <c r="I57" s="3"/>
      <c r="J57" s="3"/>
      <c r="K57" s="3"/>
      <c r="L57" s="38"/>
      <c r="M57" s="3"/>
      <c r="N57" s="3"/>
    </row>
    <row r="58" spans="2:14">
      <c r="B58" s="6"/>
      <c r="C58" s="6"/>
      <c r="D58" s="6"/>
      <c r="E58" s="6"/>
      <c r="F58" s="6"/>
      <c r="G58" s="6"/>
      <c r="H58" s="5"/>
      <c r="I58" s="3"/>
      <c r="J58" s="3"/>
      <c r="K58" s="3"/>
      <c r="L58" s="38"/>
      <c r="M58" s="3"/>
      <c r="N58" s="3"/>
    </row>
    <row r="59" spans="2:14">
      <c r="B59" s="6"/>
      <c r="C59" s="6"/>
      <c r="D59" s="6"/>
      <c r="E59" s="6"/>
      <c r="F59" s="6"/>
      <c r="G59" s="6"/>
      <c r="H59" s="5"/>
      <c r="I59" s="3"/>
      <c r="J59" s="3"/>
      <c r="K59" s="3"/>
      <c r="L59" s="38"/>
      <c r="M59" s="3"/>
      <c r="N59" s="3"/>
    </row>
    <row r="60" spans="2:14">
      <c r="B60" s="6"/>
      <c r="C60" s="6"/>
      <c r="D60" s="6"/>
      <c r="E60" s="6"/>
      <c r="F60" s="6"/>
      <c r="G60" s="6"/>
      <c r="H60" s="5"/>
      <c r="I60" s="3"/>
      <c r="J60" s="3"/>
      <c r="K60" s="3"/>
      <c r="L60" s="38"/>
      <c r="M60" s="3"/>
      <c r="N60" s="3"/>
    </row>
    <row r="61" spans="2:14">
      <c r="B61" s="6"/>
      <c r="C61" s="6"/>
      <c r="D61" s="6"/>
      <c r="E61" s="6"/>
      <c r="F61" s="6"/>
      <c r="G61" s="6"/>
      <c r="H61" s="5"/>
      <c r="I61" s="3"/>
      <c r="J61" s="3"/>
      <c r="K61" s="3"/>
      <c r="L61" s="38"/>
      <c r="M61" s="3"/>
      <c r="N61" s="3"/>
    </row>
    <row r="62" spans="2:14">
      <c r="B62" s="6"/>
      <c r="C62" s="6"/>
      <c r="D62" s="6"/>
      <c r="E62" s="6"/>
      <c r="F62" s="6"/>
      <c r="G62" s="6"/>
      <c r="H62" s="5"/>
      <c r="I62" s="3"/>
      <c r="J62" s="3"/>
      <c r="K62" s="3"/>
      <c r="L62" s="38"/>
      <c r="M62" s="3"/>
      <c r="N62" s="3"/>
    </row>
  </sheetData>
  <mergeCells count="18">
    <mergeCell ref="A1:N2"/>
    <mergeCell ref="A3:A4"/>
    <mergeCell ref="C3:C4"/>
    <mergeCell ref="D3:D4"/>
    <mergeCell ref="E3:E4"/>
    <mergeCell ref="F3:F4"/>
    <mergeCell ref="G3:G4"/>
    <mergeCell ref="H3:K3"/>
    <mergeCell ref="B3:B4"/>
    <mergeCell ref="L3:L4"/>
    <mergeCell ref="M3:M4"/>
    <mergeCell ref="N3:N4"/>
    <mergeCell ref="A22:K22"/>
    <mergeCell ref="A5:K5"/>
    <mergeCell ref="A8:K8"/>
    <mergeCell ref="A11:K11"/>
    <mergeCell ref="A14:K14"/>
    <mergeCell ref="A18:K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V43"/>
  <sheetViews>
    <sheetView workbookViewId="0">
      <selection sqref="A1:V2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1.5" style="5" bestFit="1" customWidth="1"/>
    <col min="8" max="10" width="5.5" style="6" customWidth="1"/>
    <col min="11" max="11" width="4.83203125" style="6" customWidth="1"/>
    <col min="12" max="14" width="5.5" style="6" customWidth="1"/>
    <col min="15" max="15" width="4.83203125" style="6" customWidth="1"/>
    <col min="16" max="18" width="5.5" style="6" customWidth="1"/>
    <col min="19" max="19" width="4.83203125" style="6" customWidth="1"/>
    <col min="20" max="20" width="7.83203125" style="6" bestFit="1" customWidth="1"/>
    <col min="21" max="21" width="8.5" style="6" bestFit="1" customWidth="1"/>
    <col min="22" max="22" width="22.83203125" style="5" customWidth="1"/>
    <col min="23" max="16384" width="9.1640625" style="3"/>
  </cols>
  <sheetData>
    <row r="1" spans="1:22" s="2" customFormat="1" ht="29" customHeight="1">
      <c r="A1" s="51" t="s">
        <v>471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</row>
    <row r="2" spans="1:22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</row>
    <row r="3" spans="1:22" s="1" customFormat="1" ht="12.75" customHeight="1">
      <c r="A3" s="59" t="s">
        <v>461</v>
      </c>
      <c r="B3" s="41" t="s">
        <v>0</v>
      </c>
      <c r="C3" s="61" t="s">
        <v>494</v>
      </c>
      <c r="D3" s="61" t="s">
        <v>6</v>
      </c>
      <c r="E3" s="45" t="s">
        <v>495</v>
      </c>
      <c r="F3" s="45" t="s">
        <v>4</v>
      </c>
      <c r="G3" s="45" t="s">
        <v>457</v>
      </c>
      <c r="H3" s="45" t="s">
        <v>7</v>
      </c>
      <c r="I3" s="45"/>
      <c r="J3" s="45"/>
      <c r="K3" s="45"/>
      <c r="L3" s="45" t="s">
        <v>8</v>
      </c>
      <c r="M3" s="45"/>
      <c r="N3" s="45"/>
      <c r="O3" s="45"/>
      <c r="P3" s="45" t="s">
        <v>9</v>
      </c>
      <c r="Q3" s="45"/>
      <c r="R3" s="45"/>
      <c r="S3" s="45"/>
      <c r="T3" s="45" t="s">
        <v>1</v>
      </c>
      <c r="U3" s="45" t="s">
        <v>3</v>
      </c>
      <c r="V3" s="47" t="s">
        <v>2</v>
      </c>
    </row>
    <row r="4" spans="1:22" s="1" customFormat="1" ht="21" customHeight="1" thickBot="1">
      <c r="A4" s="60"/>
      <c r="B4" s="42"/>
      <c r="C4" s="46"/>
      <c r="D4" s="46"/>
      <c r="E4" s="46"/>
      <c r="F4" s="46"/>
      <c r="G4" s="46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4">
        <v>1</v>
      </c>
      <c r="Q4" s="4">
        <v>2</v>
      </c>
      <c r="R4" s="4">
        <v>3</v>
      </c>
      <c r="S4" s="4" t="s">
        <v>5</v>
      </c>
      <c r="T4" s="46"/>
      <c r="U4" s="46"/>
      <c r="V4" s="48"/>
    </row>
    <row r="5" spans="1:22" ht="16">
      <c r="A5" s="49" t="s">
        <v>79</v>
      </c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1:22">
      <c r="A6" s="25" t="s">
        <v>57</v>
      </c>
      <c r="B6" s="18" t="s">
        <v>80</v>
      </c>
      <c r="C6" s="18" t="s">
        <v>81</v>
      </c>
      <c r="D6" s="18" t="s">
        <v>82</v>
      </c>
      <c r="E6" s="18" t="s">
        <v>497</v>
      </c>
      <c r="F6" s="18" t="s">
        <v>455</v>
      </c>
      <c r="G6" s="18" t="s">
        <v>465</v>
      </c>
      <c r="H6" s="27" t="s">
        <v>83</v>
      </c>
      <c r="I6" s="27" t="s">
        <v>84</v>
      </c>
      <c r="J6" s="26" t="s">
        <v>18</v>
      </c>
      <c r="K6" s="25"/>
      <c r="L6" s="27" t="s">
        <v>26</v>
      </c>
      <c r="M6" s="27" t="s">
        <v>27</v>
      </c>
      <c r="N6" s="26" t="s">
        <v>31</v>
      </c>
      <c r="O6" s="25"/>
      <c r="P6" s="27" t="s">
        <v>18</v>
      </c>
      <c r="Q6" s="27" t="s">
        <v>85</v>
      </c>
      <c r="R6" s="26" t="s">
        <v>86</v>
      </c>
      <c r="S6" s="25"/>
      <c r="T6" s="25" t="str">
        <f>"397,5"</f>
        <v>397,5</v>
      </c>
      <c r="U6" s="25" t="str">
        <f>"377,8635"</f>
        <v>377,8635</v>
      </c>
      <c r="V6" s="18" t="s">
        <v>462</v>
      </c>
    </row>
    <row r="7" spans="1:22">
      <c r="B7" s="5" t="s">
        <v>59</v>
      </c>
    </row>
    <row r="8" spans="1:22" ht="16">
      <c r="A8" s="40" t="s">
        <v>10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22">
      <c r="A9" s="25" t="s">
        <v>57</v>
      </c>
      <c r="B9" s="18" t="s">
        <v>87</v>
      </c>
      <c r="C9" s="18" t="s">
        <v>88</v>
      </c>
      <c r="D9" s="18" t="s">
        <v>89</v>
      </c>
      <c r="E9" s="18" t="s">
        <v>497</v>
      </c>
      <c r="F9" s="18" t="s">
        <v>90</v>
      </c>
      <c r="G9" s="18" t="s">
        <v>465</v>
      </c>
      <c r="H9" s="27" t="s">
        <v>91</v>
      </c>
      <c r="I9" s="27" t="s">
        <v>92</v>
      </c>
      <c r="J9" s="27" t="s">
        <v>15</v>
      </c>
      <c r="K9" s="25"/>
      <c r="L9" s="27" t="s">
        <v>17</v>
      </c>
      <c r="M9" s="27" t="s">
        <v>18</v>
      </c>
      <c r="N9" s="27" t="s">
        <v>19</v>
      </c>
      <c r="O9" s="25"/>
      <c r="P9" s="26" t="s">
        <v>16</v>
      </c>
      <c r="Q9" s="27" t="s">
        <v>16</v>
      </c>
      <c r="R9" s="26" t="s">
        <v>93</v>
      </c>
      <c r="S9" s="25"/>
      <c r="T9" s="25" t="str">
        <f>"595,0"</f>
        <v>595,0</v>
      </c>
      <c r="U9" s="25" t="str">
        <f>"399,4830"</f>
        <v>399,4830</v>
      </c>
      <c r="V9" s="18" t="s">
        <v>462</v>
      </c>
    </row>
    <row r="10" spans="1:22">
      <c r="B10" s="5" t="s">
        <v>59</v>
      </c>
    </row>
    <row r="11" spans="1:22" ht="16">
      <c r="A11" s="40" t="s">
        <v>94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</row>
    <row r="12" spans="1:22">
      <c r="A12" s="8" t="s">
        <v>57</v>
      </c>
      <c r="B12" s="7" t="s">
        <v>95</v>
      </c>
      <c r="C12" s="7" t="s">
        <v>96</v>
      </c>
      <c r="D12" s="7" t="s">
        <v>97</v>
      </c>
      <c r="E12" s="7" t="s">
        <v>497</v>
      </c>
      <c r="F12" s="7" t="s">
        <v>98</v>
      </c>
      <c r="G12" s="7" t="s">
        <v>465</v>
      </c>
      <c r="H12" s="20" t="s">
        <v>92</v>
      </c>
      <c r="I12" s="21" t="s">
        <v>16</v>
      </c>
      <c r="J12" s="20" t="s">
        <v>16</v>
      </c>
      <c r="K12" s="8"/>
      <c r="L12" s="20" t="s">
        <v>17</v>
      </c>
      <c r="M12" s="20" t="s">
        <v>18</v>
      </c>
      <c r="N12" s="21" t="s">
        <v>76</v>
      </c>
      <c r="O12" s="8"/>
      <c r="P12" s="20" t="s">
        <v>21</v>
      </c>
      <c r="Q12" s="20" t="s">
        <v>37</v>
      </c>
      <c r="R12" s="20" t="s">
        <v>43</v>
      </c>
      <c r="S12" s="8"/>
      <c r="T12" s="8" t="str">
        <f>"640,0"</f>
        <v>640,0</v>
      </c>
      <c r="U12" s="8" t="str">
        <f>"409,9840"</f>
        <v>409,9840</v>
      </c>
      <c r="V12" s="31" t="s">
        <v>429</v>
      </c>
    </row>
    <row r="13" spans="1:22">
      <c r="A13" s="10" t="s">
        <v>57</v>
      </c>
      <c r="B13" s="9" t="s">
        <v>99</v>
      </c>
      <c r="C13" s="9" t="s">
        <v>100</v>
      </c>
      <c r="D13" s="9" t="s">
        <v>101</v>
      </c>
      <c r="E13" s="9" t="s">
        <v>499</v>
      </c>
      <c r="F13" s="9" t="s">
        <v>98</v>
      </c>
      <c r="G13" s="9" t="s">
        <v>465</v>
      </c>
      <c r="H13" s="22" t="s">
        <v>102</v>
      </c>
      <c r="I13" s="23" t="s">
        <v>91</v>
      </c>
      <c r="J13" s="22" t="s">
        <v>91</v>
      </c>
      <c r="K13" s="10"/>
      <c r="L13" s="22" t="s">
        <v>17</v>
      </c>
      <c r="M13" s="22" t="s">
        <v>84</v>
      </c>
      <c r="N13" s="22" t="s">
        <v>18</v>
      </c>
      <c r="O13" s="10"/>
      <c r="P13" s="22" t="s">
        <v>16</v>
      </c>
      <c r="Q13" s="22" t="s">
        <v>93</v>
      </c>
      <c r="R13" s="22" t="s">
        <v>103</v>
      </c>
      <c r="S13" s="10"/>
      <c r="T13" s="10" t="str">
        <f>"585,0"</f>
        <v>585,0</v>
      </c>
      <c r="U13" s="10" t="str">
        <f>"415,6640"</f>
        <v>415,6640</v>
      </c>
      <c r="V13" s="9" t="s">
        <v>462</v>
      </c>
    </row>
    <row r="14" spans="1:22">
      <c r="B14" s="5" t="s">
        <v>59</v>
      </c>
    </row>
    <row r="15" spans="1:22" ht="16">
      <c r="A15" s="40" t="s">
        <v>71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</row>
    <row r="16" spans="1:22">
      <c r="A16" s="8" t="s">
        <v>57</v>
      </c>
      <c r="B16" s="7" t="s">
        <v>104</v>
      </c>
      <c r="C16" s="7" t="s">
        <v>105</v>
      </c>
      <c r="D16" s="7" t="s">
        <v>106</v>
      </c>
      <c r="E16" s="7" t="s">
        <v>497</v>
      </c>
      <c r="F16" s="7" t="s">
        <v>455</v>
      </c>
      <c r="G16" s="7" t="s">
        <v>465</v>
      </c>
      <c r="H16" s="20" t="s">
        <v>77</v>
      </c>
      <c r="I16" s="20" t="s">
        <v>107</v>
      </c>
      <c r="J16" s="20" t="s">
        <v>43</v>
      </c>
      <c r="K16" s="8"/>
      <c r="L16" s="20" t="s">
        <v>44</v>
      </c>
      <c r="M16" s="20" t="s">
        <v>108</v>
      </c>
      <c r="N16" s="21" t="s">
        <v>39</v>
      </c>
      <c r="O16" s="8"/>
      <c r="P16" s="21" t="s">
        <v>109</v>
      </c>
      <c r="Q16" s="21" t="s">
        <v>109</v>
      </c>
      <c r="R16" s="20" t="s">
        <v>109</v>
      </c>
      <c r="S16" s="8"/>
      <c r="T16" s="8" t="str">
        <f>"732,5"</f>
        <v>732,5</v>
      </c>
      <c r="U16" s="8" t="str">
        <f>"458,3252"</f>
        <v>458,3252</v>
      </c>
      <c r="V16" s="7" t="s">
        <v>462</v>
      </c>
    </row>
    <row r="17" spans="1:22">
      <c r="A17" s="12" t="s">
        <v>58</v>
      </c>
      <c r="B17" s="11" t="s">
        <v>110</v>
      </c>
      <c r="C17" s="11" t="s">
        <v>111</v>
      </c>
      <c r="D17" s="11" t="s">
        <v>112</v>
      </c>
      <c r="E17" s="11" t="s">
        <v>497</v>
      </c>
      <c r="F17" s="11" t="s">
        <v>455</v>
      </c>
      <c r="G17" s="11" t="s">
        <v>465</v>
      </c>
      <c r="H17" s="28" t="s">
        <v>113</v>
      </c>
      <c r="I17" s="28" t="s">
        <v>20</v>
      </c>
      <c r="J17" s="28" t="s">
        <v>114</v>
      </c>
      <c r="K17" s="12"/>
      <c r="L17" s="28" t="s">
        <v>19</v>
      </c>
      <c r="M17" s="28" t="s">
        <v>115</v>
      </c>
      <c r="N17" s="28" t="s">
        <v>108</v>
      </c>
      <c r="O17" s="12"/>
      <c r="P17" s="28" t="s">
        <v>109</v>
      </c>
      <c r="Q17" s="24" t="s">
        <v>116</v>
      </c>
      <c r="R17" s="28" t="s">
        <v>116</v>
      </c>
      <c r="S17" s="12"/>
      <c r="T17" s="12" t="str">
        <f>"725,0"</f>
        <v>725,0</v>
      </c>
      <c r="U17" s="12" t="str">
        <f>"458,2725"</f>
        <v>458,2725</v>
      </c>
      <c r="V17" s="11" t="s">
        <v>462</v>
      </c>
    </row>
    <row r="18" spans="1:22">
      <c r="A18" s="10" t="s">
        <v>138</v>
      </c>
      <c r="B18" s="9" t="s">
        <v>117</v>
      </c>
      <c r="C18" s="9" t="s">
        <v>118</v>
      </c>
      <c r="D18" s="9" t="s">
        <v>119</v>
      </c>
      <c r="E18" s="9" t="s">
        <v>497</v>
      </c>
      <c r="F18" s="9" t="s">
        <v>455</v>
      </c>
      <c r="G18" s="9" t="s">
        <v>468</v>
      </c>
      <c r="H18" s="23" t="s">
        <v>17</v>
      </c>
      <c r="I18" s="22" t="s">
        <v>17</v>
      </c>
      <c r="J18" s="22" t="s">
        <v>18</v>
      </c>
      <c r="K18" s="10"/>
      <c r="L18" s="22" t="s">
        <v>83</v>
      </c>
      <c r="M18" s="22" t="s">
        <v>17</v>
      </c>
      <c r="N18" s="23" t="s">
        <v>84</v>
      </c>
      <c r="O18" s="10"/>
      <c r="P18" s="22" t="s">
        <v>102</v>
      </c>
      <c r="Q18" s="22" t="s">
        <v>92</v>
      </c>
      <c r="R18" s="23" t="s">
        <v>16</v>
      </c>
      <c r="S18" s="10"/>
      <c r="T18" s="10" t="str">
        <f>"500,0"</f>
        <v>500,0</v>
      </c>
      <c r="U18" s="10" t="str">
        <f>"315,9000"</f>
        <v>315,9000</v>
      </c>
      <c r="V18" s="9" t="s">
        <v>462</v>
      </c>
    </row>
    <row r="19" spans="1:22">
      <c r="B19" s="5" t="s">
        <v>59</v>
      </c>
    </row>
    <row r="20" spans="1:22" ht="16">
      <c r="A20" s="40" t="s">
        <v>32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</row>
    <row r="21" spans="1:22">
      <c r="A21" s="8" t="s">
        <v>57</v>
      </c>
      <c r="B21" s="7" t="s">
        <v>120</v>
      </c>
      <c r="C21" s="7" t="s">
        <v>121</v>
      </c>
      <c r="D21" s="7" t="s">
        <v>122</v>
      </c>
      <c r="E21" s="7" t="s">
        <v>497</v>
      </c>
      <c r="F21" s="7" t="s">
        <v>98</v>
      </c>
      <c r="G21" s="7" t="s">
        <v>465</v>
      </c>
      <c r="H21" s="20" t="s">
        <v>93</v>
      </c>
      <c r="I21" s="20" t="s">
        <v>20</v>
      </c>
      <c r="J21" s="20" t="s">
        <v>21</v>
      </c>
      <c r="K21" s="8"/>
      <c r="L21" s="20" t="s">
        <v>19</v>
      </c>
      <c r="M21" s="20" t="s">
        <v>123</v>
      </c>
      <c r="N21" s="20" t="s">
        <v>39</v>
      </c>
      <c r="O21" s="8"/>
      <c r="P21" s="20" t="s">
        <v>37</v>
      </c>
      <c r="Q21" s="20" t="s">
        <v>38</v>
      </c>
      <c r="R21" s="20" t="s">
        <v>124</v>
      </c>
      <c r="S21" s="8"/>
      <c r="T21" s="8" t="str">
        <f>"725,0"</f>
        <v>725,0</v>
      </c>
      <c r="U21" s="8" t="str">
        <f>"420,4275"</f>
        <v>420,4275</v>
      </c>
      <c r="V21" s="7" t="s">
        <v>462</v>
      </c>
    </row>
    <row r="22" spans="1:22">
      <c r="A22" s="10" t="s">
        <v>58</v>
      </c>
      <c r="B22" s="9" t="s">
        <v>125</v>
      </c>
      <c r="C22" s="9" t="s">
        <v>126</v>
      </c>
      <c r="D22" s="9" t="s">
        <v>127</v>
      </c>
      <c r="E22" s="9" t="s">
        <v>497</v>
      </c>
      <c r="F22" s="9" t="s">
        <v>128</v>
      </c>
      <c r="G22" s="9" t="s">
        <v>466</v>
      </c>
      <c r="H22" s="22" t="s">
        <v>103</v>
      </c>
      <c r="I22" s="22" t="s">
        <v>129</v>
      </c>
      <c r="J22" s="23" t="s">
        <v>75</v>
      </c>
      <c r="K22" s="10"/>
      <c r="L22" s="22" t="s">
        <v>84</v>
      </c>
      <c r="M22" s="22" t="s">
        <v>76</v>
      </c>
      <c r="N22" s="22" t="s">
        <v>19</v>
      </c>
      <c r="O22" s="10"/>
      <c r="P22" s="22" t="s">
        <v>93</v>
      </c>
      <c r="Q22" s="22" t="s">
        <v>129</v>
      </c>
      <c r="R22" s="22" t="s">
        <v>75</v>
      </c>
      <c r="S22" s="10"/>
      <c r="T22" s="10" t="str">
        <f>"660,0"</f>
        <v>660,0</v>
      </c>
      <c r="U22" s="10" t="str">
        <f>"378,1140"</f>
        <v>378,1140</v>
      </c>
      <c r="V22" s="9" t="s">
        <v>431</v>
      </c>
    </row>
    <row r="23" spans="1:22">
      <c r="B23" s="5" t="s">
        <v>59</v>
      </c>
    </row>
    <row r="24" spans="1:22">
      <c r="B24" s="5" t="s">
        <v>59</v>
      </c>
      <c r="G24" s="6"/>
      <c r="U24" s="5"/>
      <c r="V24" s="3"/>
    </row>
    <row r="25" spans="1:22">
      <c r="B25" s="5" t="s">
        <v>59</v>
      </c>
      <c r="G25" s="6"/>
      <c r="U25" s="5"/>
      <c r="V25" s="3"/>
    </row>
    <row r="26" spans="1:22" ht="18">
      <c r="B26" s="14" t="s">
        <v>47</v>
      </c>
      <c r="C26" s="14"/>
      <c r="G26" s="6"/>
      <c r="U26" s="5"/>
      <c r="V26" s="3"/>
    </row>
    <row r="27" spans="1:22" ht="16">
      <c r="B27" s="15" t="s">
        <v>48</v>
      </c>
      <c r="C27" s="15"/>
      <c r="G27" s="6"/>
      <c r="U27" s="5"/>
      <c r="V27" s="3"/>
    </row>
    <row r="28" spans="1:22" ht="14">
      <c r="B28" s="16"/>
      <c r="C28" s="17" t="s">
        <v>49</v>
      </c>
      <c r="G28" s="6"/>
      <c r="U28" s="5"/>
      <c r="V28" s="3"/>
    </row>
    <row r="29" spans="1:22" ht="14">
      <c r="B29" s="19" t="s">
        <v>50</v>
      </c>
      <c r="C29" s="19" t="s">
        <v>51</v>
      </c>
      <c r="D29" s="19" t="s">
        <v>456</v>
      </c>
      <c r="E29" s="19" t="s">
        <v>53</v>
      </c>
      <c r="F29" s="19" t="s">
        <v>54</v>
      </c>
      <c r="G29" s="6"/>
      <c r="U29" s="5"/>
      <c r="V29" s="3"/>
    </row>
    <row r="30" spans="1:22">
      <c r="B30" s="5" t="s">
        <v>104</v>
      </c>
      <c r="C30" s="5" t="s">
        <v>49</v>
      </c>
      <c r="D30" s="6" t="s">
        <v>78</v>
      </c>
      <c r="E30" s="6" t="s">
        <v>132</v>
      </c>
      <c r="F30" s="6" t="s">
        <v>133</v>
      </c>
      <c r="G30" s="6"/>
      <c r="U30" s="5"/>
      <c r="V30" s="3"/>
    </row>
    <row r="31" spans="1:22">
      <c r="B31" s="5" t="s">
        <v>110</v>
      </c>
      <c r="C31" s="5" t="s">
        <v>49</v>
      </c>
      <c r="D31" s="6" t="s">
        <v>78</v>
      </c>
      <c r="E31" s="6" t="s">
        <v>134</v>
      </c>
      <c r="F31" s="6" t="s">
        <v>135</v>
      </c>
    </row>
    <row r="32" spans="1:22">
      <c r="B32" s="5" t="s">
        <v>120</v>
      </c>
      <c r="C32" s="5" t="s">
        <v>49</v>
      </c>
      <c r="D32" s="6" t="s">
        <v>56</v>
      </c>
      <c r="E32" s="6" t="s">
        <v>134</v>
      </c>
      <c r="F32" s="6" t="s">
        <v>136</v>
      </c>
    </row>
    <row r="33" spans="2:22">
      <c r="B33" s="5" t="s">
        <v>59</v>
      </c>
      <c r="C33" s="3"/>
      <c r="D33" s="3"/>
      <c r="E33" s="3"/>
      <c r="F33" s="3"/>
      <c r="G33" s="3"/>
    </row>
    <row r="34" spans="2:22">
      <c r="B34" s="5" t="s">
        <v>59</v>
      </c>
      <c r="C34" s="3"/>
      <c r="D34" s="3"/>
      <c r="E34" s="3"/>
      <c r="F34" s="3"/>
      <c r="G34" s="3"/>
    </row>
    <row r="35" spans="2:22">
      <c r="B35" s="5" t="s">
        <v>59</v>
      </c>
      <c r="C35" s="3"/>
      <c r="D35" s="3"/>
      <c r="E35" s="3"/>
      <c r="F35" s="3"/>
      <c r="G35" s="3"/>
    </row>
    <row r="36" spans="2:22">
      <c r="B36" s="5" t="s">
        <v>59</v>
      </c>
      <c r="C36" s="3"/>
      <c r="D36" s="3"/>
      <c r="E36" s="3"/>
      <c r="F36" s="3"/>
      <c r="G36" s="3"/>
    </row>
    <row r="37" spans="2:22">
      <c r="B37" s="5" t="s">
        <v>59</v>
      </c>
      <c r="C37" s="3"/>
      <c r="D37" s="3"/>
      <c r="E37" s="3"/>
      <c r="F37" s="3"/>
      <c r="G37" s="3"/>
    </row>
    <row r="38" spans="2:22">
      <c r="B38" s="5" t="s">
        <v>59</v>
      </c>
      <c r="C38" s="3"/>
      <c r="D38" s="3"/>
      <c r="E38" s="3"/>
      <c r="F38" s="3"/>
      <c r="G38" s="3"/>
    </row>
    <row r="39" spans="2:22">
      <c r="B39" s="5" t="s">
        <v>59</v>
      </c>
    </row>
    <row r="40" spans="2:22">
      <c r="B40" s="5" t="s">
        <v>59</v>
      </c>
      <c r="C40" s="6"/>
      <c r="D40" s="6"/>
      <c r="E40" s="6"/>
      <c r="F40" s="6"/>
      <c r="G40" s="6"/>
      <c r="Q40" s="5"/>
      <c r="R40" s="3"/>
      <c r="S40" s="3"/>
      <c r="T40" s="3"/>
      <c r="U40" s="3"/>
      <c r="V40" s="3"/>
    </row>
    <row r="41" spans="2:22">
      <c r="B41" s="5" t="s">
        <v>59</v>
      </c>
      <c r="C41" s="6"/>
      <c r="D41" s="6"/>
      <c r="E41" s="6"/>
      <c r="F41" s="6"/>
      <c r="G41" s="6"/>
      <c r="Q41" s="5"/>
      <c r="R41" s="3"/>
      <c r="S41" s="3"/>
      <c r="T41" s="3"/>
      <c r="U41" s="3"/>
      <c r="V41" s="3"/>
    </row>
    <row r="42" spans="2:22">
      <c r="B42" s="5" t="s">
        <v>59</v>
      </c>
      <c r="C42" s="6"/>
      <c r="D42" s="6"/>
      <c r="E42" s="6"/>
      <c r="F42" s="6"/>
      <c r="G42" s="6"/>
      <c r="Q42" s="5"/>
      <c r="R42" s="3"/>
      <c r="S42" s="3"/>
      <c r="T42" s="3"/>
      <c r="U42" s="3"/>
      <c r="V42" s="3"/>
    </row>
    <row r="43" spans="2:22">
      <c r="B43" s="5" t="s">
        <v>59</v>
      </c>
    </row>
  </sheetData>
  <mergeCells count="19">
    <mergeCell ref="T3:T4"/>
    <mergeCell ref="U3:U4"/>
    <mergeCell ref="V3:V4"/>
    <mergeCell ref="A5:S5"/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A8:S8"/>
    <mergeCell ref="A11:S11"/>
    <mergeCell ref="A15:S15"/>
    <mergeCell ref="A20:S20"/>
    <mergeCell ref="B3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V19"/>
  <sheetViews>
    <sheetView workbookViewId="0">
      <selection sqref="A1:V2"/>
    </sheetView>
  </sheetViews>
  <sheetFormatPr baseColWidth="10" defaultColWidth="9.1640625" defaultRowHeight="13"/>
  <cols>
    <col min="1" max="1" width="7.5" style="5" bestFit="1" customWidth="1"/>
    <col min="2" max="2" width="17.5" style="5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15.33203125" style="5" customWidth="1"/>
    <col min="7" max="7" width="31.33203125" style="5" bestFit="1" customWidth="1"/>
    <col min="8" max="10" width="5.5" style="6" customWidth="1"/>
    <col min="11" max="11" width="4.83203125" style="6" customWidth="1"/>
    <col min="12" max="14" width="5.5" style="6" customWidth="1"/>
    <col min="15" max="15" width="4.83203125" style="6" customWidth="1"/>
    <col min="16" max="18" width="5.5" style="6" customWidth="1"/>
    <col min="19" max="19" width="4.83203125" style="6" customWidth="1"/>
    <col min="20" max="20" width="7.83203125" style="6" bestFit="1" customWidth="1"/>
    <col min="21" max="21" width="8.5" style="6" bestFit="1" customWidth="1"/>
    <col min="22" max="22" width="16.33203125" style="5" bestFit="1" customWidth="1"/>
    <col min="23" max="16384" width="9.1640625" style="3"/>
  </cols>
  <sheetData>
    <row r="1" spans="1:22" s="2" customFormat="1" ht="29" customHeight="1">
      <c r="A1" s="51" t="s">
        <v>472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</row>
    <row r="2" spans="1:22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</row>
    <row r="3" spans="1:22" s="1" customFormat="1" ht="12.75" customHeight="1">
      <c r="A3" s="59" t="s">
        <v>461</v>
      </c>
      <c r="B3" s="41" t="s">
        <v>0</v>
      </c>
      <c r="C3" s="61" t="s">
        <v>494</v>
      </c>
      <c r="D3" s="61" t="s">
        <v>6</v>
      </c>
      <c r="E3" s="45" t="s">
        <v>495</v>
      </c>
      <c r="F3" s="45" t="s">
        <v>4</v>
      </c>
      <c r="G3" s="45" t="s">
        <v>457</v>
      </c>
      <c r="H3" s="45" t="s">
        <v>7</v>
      </c>
      <c r="I3" s="45"/>
      <c r="J3" s="45"/>
      <c r="K3" s="45"/>
      <c r="L3" s="45" t="s">
        <v>8</v>
      </c>
      <c r="M3" s="45"/>
      <c r="N3" s="45"/>
      <c r="O3" s="45"/>
      <c r="P3" s="45" t="s">
        <v>9</v>
      </c>
      <c r="Q3" s="45"/>
      <c r="R3" s="45"/>
      <c r="S3" s="45"/>
      <c r="T3" s="45" t="s">
        <v>1</v>
      </c>
      <c r="U3" s="45" t="s">
        <v>3</v>
      </c>
      <c r="V3" s="47" t="s">
        <v>2</v>
      </c>
    </row>
    <row r="4" spans="1:22" s="1" customFormat="1" ht="21" customHeight="1" thickBot="1">
      <c r="A4" s="60"/>
      <c r="B4" s="42"/>
      <c r="C4" s="46"/>
      <c r="D4" s="46"/>
      <c r="E4" s="46"/>
      <c r="F4" s="46"/>
      <c r="G4" s="46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4">
        <v>1</v>
      </c>
      <c r="Q4" s="4">
        <v>2</v>
      </c>
      <c r="R4" s="4">
        <v>3</v>
      </c>
      <c r="S4" s="4" t="s">
        <v>5</v>
      </c>
      <c r="T4" s="46"/>
      <c r="U4" s="46"/>
      <c r="V4" s="48"/>
    </row>
    <row r="5" spans="1:22" ht="16">
      <c r="A5" s="49" t="s">
        <v>61</v>
      </c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1:22">
      <c r="A6" s="25" t="s">
        <v>57</v>
      </c>
      <c r="B6" s="18" t="s">
        <v>62</v>
      </c>
      <c r="C6" s="18" t="s">
        <v>63</v>
      </c>
      <c r="D6" s="18" t="s">
        <v>64</v>
      </c>
      <c r="E6" s="18" t="s">
        <v>496</v>
      </c>
      <c r="F6" s="18" t="s">
        <v>455</v>
      </c>
      <c r="G6" s="18" t="s">
        <v>468</v>
      </c>
      <c r="H6" s="26" t="s">
        <v>27</v>
      </c>
      <c r="I6" s="27" t="s">
        <v>27</v>
      </c>
      <c r="J6" s="26" t="s">
        <v>65</v>
      </c>
      <c r="K6" s="25"/>
      <c r="L6" s="27" t="s">
        <v>66</v>
      </c>
      <c r="M6" s="27" t="s">
        <v>67</v>
      </c>
      <c r="N6" s="27" t="s">
        <v>68</v>
      </c>
      <c r="O6" s="25"/>
      <c r="P6" s="27" t="s">
        <v>69</v>
      </c>
      <c r="Q6" s="27" t="s">
        <v>65</v>
      </c>
      <c r="R6" s="26" t="s">
        <v>70</v>
      </c>
      <c r="S6" s="25"/>
      <c r="T6" s="25" t="str">
        <f>"252,5"</f>
        <v>252,5</v>
      </c>
      <c r="U6" s="25" t="str">
        <f>"244,8240"</f>
        <v>244,8240</v>
      </c>
      <c r="V6" s="18" t="s">
        <v>454</v>
      </c>
    </row>
    <row r="7" spans="1:22">
      <c r="B7" s="5" t="s">
        <v>59</v>
      </c>
    </row>
    <row r="8" spans="1:22" ht="16">
      <c r="A8" s="40" t="s">
        <v>71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22">
      <c r="A9" s="25" t="s">
        <v>57</v>
      </c>
      <c r="B9" s="18" t="s">
        <v>72</v>
      </c>
      <c r="C9" s="18" t="s">
        <v>73</v>
      </c>
      <c r="D9" s="18" t="s">
        <v>74</v>
      </c>
      <c r="E9" s="18" t="s">
        <v>497</v>
      </c>
      <c r="F9" s="18" t="s">
        <v>455</v>
      </c>
      <c r="G9" s="18" t="s">
        <v>465</v>
      </c>
      <c r="H9" s="27" t="s">
        <v>16</v>
      </c>
      <c r="I9" s="27" t="s">
        <v>20</v>
      </c>
      <c r="J9" s="27" t="s">
        <v>75</v>
      </c>
      <c r="K9" s="25"/>
      <c r="L9" s="27" t="s">
        <v>17</v>
      </c>
      <c r="M9" s="27" t="s">
        <v>18</v>
      </c>
      <c r="N9" s="26" t="s">
        <v>76</v>
      </c>
      <c r="O9" s="25"/>
      <c r="P9" s="27" t="s">
        <v>16</v>
      </c>
      <c r="Q9" s="26" t="s">
        <v>20</v>
      </c>
      <c r="R9" s="27" t="s">
        <v>20</v>
      </c>
      <c r="S9" s="25"/>
      <c r="T9" s="25" t="str">
        <f>"645,0"</f>
        <v>645,0</v>
      </c>
      <c r="U9" s="25" t="str">
        <f>"395,9655"</f>
        <v>395,9655</v>
      </c>
      <c r="V9" s="29" t="s">
        <v>432</v>
      </c>
    </row>
    <row r="10" spans="1:22">
      <c r="B10" s="5" t="s">
        <v>59</v>
      </c>
    </row>
    <row r="11" spans="1:22">
      <c r="B11" s="5" t="s">
        <v>59</v>
      </c>
      <c r="G11" s="6"/>
      <c r="U11" s="5"/>
      <c r="V11" s="3"/>
    </row>
    <row r="12" spans="1:22">
      <c r="B12" s="5" t="s">
        <v>59</v>
      </c>
      <c r="G12" s="6"/>
      <c r="U12" s="5"/>
      <c r="V12" s="3"/>
    </row>
    <row r="13" spans="1:22">
      <c r="B13" s="5" t="s">
        <v>59</v>
      </c>
      <c r="G13" s="6"/>
      <c r="U13" s="5"/>
      <c r="V13" s="3"/>
    </row>
    <row r="14" spans="1:22">
      <c r="B14" s="5" t="s">
        <v>59</v>
      </c>
      <c r="G14" s="6"/>
      <c r="U14" s="5"/>
      <c r="V14" s="3"/>
    </row>
    <row r="15" spans="1:22">
      <c r="B15" s="5" t="s">
        <v>59</v>
      </c>
      <c r="G15" s="6"/>
      <c r="U15" s="5"/>
      <c r="V15" s="3"/>
    </row>
    <row r="16" spans="1:22">
      <c r="B16" s="5" t="s">
        <v>59</v>
      </c>
      <c r="G16" s="6"/>
      <c r="U16" s="5"/>
      <c r="V16" s="3"/>
    </row>
    <row r="17" spans="2:22">
      <c r="B17" s="5" t="s">
        <v>59</v>
      </c>
      <c r="G17" s="6"/>
      <c r="U17" s="5"/>
      <c r="V17" s="3"/>
    </row>
    <row r="18" spans="2:22">
      <c r="B18" s="5" t="s">
        <v>59</v>
      </c>
    </row>
    <row r="19" spans="2:22">
      <c r="B19" s="5" t="s">
        <v>59</v>
      </c>
    </row>
  </sheetData>
  <mergeCells count="16"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A8:S8"/>
    <mergeCell ref="B3:B4"/>
    <mergeCell ref="T3:T4"/>
    <mergeCell ref="U3:U4"/>
    <mergeCell ref="V3:V4"/>
    <mergeCell ref="A5:S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5">
    <pageSetUpPr fitToPage="1"/>
  </sheetPr>
  <dimension ref="A1:V33"/>
  <sheetViews>
    <sheetView workbookViewId="0">
      <selection sqref="A1:V2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21.6640625" style="5" customWidth="1"/>
    <col min="8" max="10" width="5.5" style="6" customWidth="1"/>
    <col min="11" max="11" width="4.83203125" style="6" customWidth="1"/>
    <col min="12" max="14" width="5.5" style="6" customWidth="1"/>
    <col min="15" max="15" width="4.83203125" style="6" customWidth="1"/>
    <col min="16" max="18" width="5.5" style="6" customWidth="1"/>
    <col min="19" max="19" width="4.83203125" style="6" customWidth="1"/>
    <col min="20" max="20" width="7.83203125" style="33" bestFit="1" customWidth="1"/>
    <col min="21" max="21" width="8.5" style="6" bestFit="1" customWidth="1"/>
    <col min="22" max="22" width="22.33203125" style="5" customWidth="1"/>
    <col min="23" max="16384" width="9.1640625" style="3"/>
  </cols>
  <sheetData>
    <row r="1" spans="1:22" s="2" customFormat="1" ht="29" customHeight="1">
      <c r="A1" s="51" t="s">
        <v>473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</row>
    <row r="2" spans="1:22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</row>
    <row r="3" spans="1:22" s="1" customFormat="1" ht="12.75" customHeight="1">
      <c r="A3" s="59" t="s">
        <v>461</v>
      </c>
      <c r="B3" s="41" t="s">
        <v>0</v>
      </c>
      <c r="C3" s="61" t="s">
        <v>494</v>
      </c>
      <c r="D3" s="61" t="s">
        <v>6</v>
      </c>
      <c r="E3" s="45" t="s">
        <v>495</v>
      </c>
      <c r="F3" s="45" t="s">
        <v>4</v>
      </c>
      <c r="G3" s="45" t="s">
        <v>457</v>
      </c>
      <c r="H3" s="45" t="s">
        <v>7</v>
      </c>
      <c r="I3" s="45"/>
      <c r="J3" s="45"/>
      <c r="K3" s="45"/>
      <c r="L3" s="45" t="s">
        <v>8</v>
      </c>
      <c r="M3" s="45"/>
      <c r="N3" s="45"/>
      <c r="O3" s="45"/>
      <c r="P3" s="45" t="s">
        <v>9</v>
      </c>
      <c r="Q3" s="45"/>
      <c r="R3" s="45"/>
      <c r="S3" s="45"/>
      <c r="T3" s="43" t="s">
        <v>1</v>
      </c>
      <c r="U3" s="45" t="s">
        <v>3</v>
      </c>
      <c r="V3" s="47" t="s">
        <v>2</v>
      </c>
    </row>
    <row r="4" spans="1:22" s="1" customFormat="1" ht="21" customHeight="1" thickBot="1">
      <c r="A4" s="60"/>
      <c r="B4" s="42"/>
      <c r="C4" s="46"/>
      <c r="D4" s="46"/>
      <c r="E4" s="46"/>
      <c r="F4" s="46"/>
      <c r="G4" s="46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4">
        <v>1</v>
      </c>
      <c r="Q4" s="4">
        <v>2</v>
      </c>
      <c r="R4" s="4">
        <v>3</v>
      </c>
      <c r="S4" s="4" t="s">
        <v>5</v>
      </c>
      <c r="T4" s="44"/>
      <c r="U4" s="46"/>
      <c r="V4" s="48"/>
    </row>
    <row r="5" spans="1:22" ht="16">
      <c r="A5" s="49" t="s">
        <v>10</v>
      </c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1:22">
      <c r="A6" s="8" t="s">
        <v>57</v>
      </c>
      <c r="B6" s="7" t="s">
        <v>11</v>
      </c>
      <c r="C6" s="7" t="s">
        <v>12</v>
      </c>
      <c r="D6" s="7" t="s">
        <v>13</v>
      </c>
      <c r="E6" s="7" t="s">
        <v>497</v>
      </c>
      <c r="F6" s="7" t="s">
        <v>455</v>
      </c>
      <c r="G6" s="7" t="s">
        <v>458</v>
      </c>
      <c r="H6" s="20" t="s">
        <v>14</v>
      </c>
      <c r="I6" s="20" t="s">
        <v>15</v>
      </c>
      <c r="J6" s="20" t="s">
        <v>16</v>
      </c>
      <c r="K6" s="8"/>
      <c r="L6" s="21" t="s">
        <v>17</v>
      </c>
      <c r="M6" s="20" t="s">
        <v>18</v>
      </c>
      <c r="N6" s="20" t="s">
        <v>19</v>
      </c>
      <c r="O6" s="8"/>
      <c r="P6" s="20" t="s">
        <v>16</v>
      </c>
      <c r="Q6" s="20" t="s">
        <v>20</v>
      </c>
      <c r="R6" s="20" t="s">
        <v>21</v>
      </c>
      <c r="S6" s="8"/>
      <c r="T6" s="35" t="str">
        <f>"630,0"</f>
        <v>630,0</v>
      </c>
      <c r="U6" s="8" t="str">
        <f>"430,4160"</f>
        <v>430,4160</v>
      </c>
      <c r="V6" s="7" t="s">
        <v>462</v>
      </c>
    </row>
    <row r="7" spans="1:22">
      <c r="A7" s="10" t="s">
        <v>58</v>
      </c>
      <c r="B7" s="9" t="s">
        <v>22</v>
      </c>
      <c r="C7" s="9" t="s">
        <v>23</v>
      </c>
      <c r="D7" s="9" t="s">
        <v>24</v>
      </c>
      <c r="E7" s="9" t="s">
        <v>497</v>
      </c>
      <c r="F7" s="9" t="s">
        <v>455</v>
      </c>
      <c r="G7" s="9" t="s">
        <v>465</v>
      </c>
      <c r="H7" s="22" t="s">
        <v>25</v>
      </c>
      <c r="I7" s="23" t="s">
        <v>26</v>
      </c>
      <c r="J7" s="23" t="s">
        <v>27</v>
      </c>
      <c r="K7" s="10"/>
      <c r="L7" s="22" t="s">
        <v>28</v>
      </c>
      <c r="M7" s="23" t="s">
        <v>25</v>
      </c>
      <c r="N7" s="23" t="s">
        <v>29</v>
      </c>
      <c r="O7" s="10"/>
      <c r="P7" s="22" t="s">
        <v>28</v>
      </c>
      <c r="Q7" s="22" t="s">
        <v>30</v>
      </c>
      <c r="R7" s="22" t="s">
        <v>31</v>
      </c>
      <c r="S7" s="10"/>
      <c r="T7" s="36" t="str">
        <f>"237,5"</f>
        <v>237,5</v>
      </c>
      <c r="U7" s="10" t="str">
        <f>"162,9250"</f>
        <v>162,9250</v>
      </c>
      <c r="V7" s="9" t="s">
        <v>462</v>
      </c>
    </row>
    <row r="8" spans="1:22">
      <c r="B8" s="5" t="s">
        <v>59</v>
      </c>
    </row>
    <row r="9" spans="1:22" ht="16">
      <c r="A9" s="40" t="s">
        <v>32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22">
      <c r="A10" s="8" t="s">
        <v>57</v>
      </c>
      <c r="B10" s="7" t="s">
        <v>33</v>
      </c>
      <c r="C10" s="7" t="s">
        <v>34</v>
      </c>
      <c r="D10" s="7" t="s">
        <v>35</v>
      </c>
      <c r="E10" s="7" t="s">
        <v>497</v>
      </c>
      <c r="F10" s="7" t="s">
        <v>36</v>
      </c>
      <c r="G10" s="7" t="s">
        <v>474</v>
      </c>
      <c r="H10" s="20" t="s">
        <v>37</v>
      </c>
      <c r="I10" s="21" t="s">
        <v>38</v>
      </c>
      <c r="J10" s="21" t="s">
        <v>38</v>
      </c>
      <c r="K10" s="8"/>
      <c r="L10" s="21" t="s">
        <v>39</v>
      </c>
      <c r="M10" s="21" t="s">
        <v>39</v>
      </c>
      <c r="N10" s="20" t="s">
        <v>39</v>
      </c>
      <c r="O10" s="8"/>
      <c r="P10" s="20" t="s">
        <v>21</v>
      </c>
      <c r="Q10" s="21" t="s">
        <v>37</v>
      </c>
      <c r="R10" s="8"/>
      <c r="S10" s="8"/>
      <c r="T10" s="35" t="str">
        <f>"690,0"</f>
        <v>690,0</v>
      </c>
      <c r="U10" s="8" t="str">
        <f>"399,8550"</f>
        <v>399,8550</v>
      </c>
      <c r="V10" s="7" t="s">
        <v>462</v>
      </c>
    </row>
    <row r="11" spans="1:22">
      <c r="A11" s="12" t="s">
        <v>60</v>
      </c>
      <c r="B11" s="11" t="s">
        <v>40</v>
      </c>
      <c r="C11" s="11" t="s">
        <v>41</v>
      </c>
      <c r="D11" s="11" t="s">
        <v>42</v>
      </c>
      <c r="E11" s="11" t="s">
        <v>497</v>
      </c>
      <c r="F11" s="11" t="s">
        <v>455</v>
      </c>
      <c r="G11" s="11" t="s">
        <v>465</v>
      </c>
      <c r="H11" s="24" t="s">
        <v>37</v>
      </c>
      <c r="I11" s="24" t="s">
        <v>37</v>
      </c>
      <c r="J11" s="24" t="s">
        <v>43</v>
      </c>
      <c r="K11" s="12"/>
      <c r="L11" s="24"/>
      <c r="M11" s="12"/>
      <c r="N11" s="12"/>
      <c r="O11" s="12"/>
      <c r="P11" s="24"/>
      <c r="Q11" s="12"/>
      <c r="R11" s="12"/>
      <c r="S11" s="12"/>
      <c r="T11" s="37">
        <v>0</v>
      </c>
      <c r="U11" s="12" t="str">
        <f>"0,0000"</f>
        <v>0,0000</v>
      </c>
      <c r="V11" s="11" t="s">
        <v>439</v>
      </c>
    </row>
    <row r="12" spans="1:22">
      <c r="A12" s="10" t="s">
        <v>57</v>
      </c>
      <c r="B12" s="9" t="s">
        <v>33</v>
      </c>
      <c r="C12" s="9" t="s">
        <v>46</v>
      </c>
      <c r="D12" s="9" t="s">
        <v>35</v>
      </c>
      <c r="E12" s="9" t="s">
        <v>499</v>
      </c>
      <c r="F12" s="9" t="s">
        <v>36</v>
      </c>
      <c r="G12" s="9" t="s">
        <v>474</v>
      </c>
      <c r="H12" s="22" t="s">
        <v>37</v>
      </c>
      <c r="I12" s="23" t="s">
        <v>38</v>
      </c>
      <c r="J12" s="23" t="s">
        <v>38</v>
      </c>
      <c r="K12" s="10"/>
      <c r="L12" s="23" t="s">
        <v>39</v>
      </c>
      <c r="M12" s="23" t="s">
        <v>39</v>
      </c>
      <c r="N12" s="22" t="s">
        <v>39</v>
      </c>
      <c r="O12" s="10"/>
      <c r="P12" s="22" t="s">
        <v>21</v>
      </c>
      <c r="Q12" s="23" t="s">
        <v>37</v>
      </c>
      <c r="R12" s="10"/>
      <c r="S12" s="10"/>
      <c r="T12" s="36" t="str">
        <f>"690,0"</f>
        <v>690,0</v>
      </c>
      <c r="U12" s="10" t="str">
        <f>"405,4530"</f>
        <v>405,4530</v>
      </c>
      <c r="V12" s="9" t="s">
        <v>462</v>
      </c>
    </row>
    <row r="13" spans="1:22">
      <c r="B13" s="5" t="s">
        <v>59</v>
      </c>
    </row>
    <row r="14" spans="1:22">
      <c r="B14" s="5" t="s">
        <v>59</v>
      </c>
      <c r="G14" s="6"/>
      <c r="U14" s="5"/>
      <c r="V14" s="3"/>
    </row>
    <row r="15" spans="1:22">
      <c r="B15" s="5" t="s">
        <v>59</v>
      </c>
      <c r="G15" s="6"/>
      <c r="U15" s="5"/>
      <c r="V15" s="3"/>
    </row>
    <row r="16" spans="1:22">
      <c r="B16" s="5" t="s">
        <v>59</v>
      </c>
      <c r="G16" s="6"/>
      <c r="U16" s="5"/>
      <c r="V16" s="3"/>
    </row>
    <row r="17" spans="2:22">
      <c r="B17" s="5" t="s">
        <v>59</v>
      </c>
      <c r="G17" s="6"/>
      <c r="U17" s="5"/>
      <c r="V17" s="3"/>
    </row>
    <row r="18" spans="2:22">
      <c r="B18" s="5" t="s">
        <v>59</v>
      </c>
      <c r="G18" s="6"/>
      <c r="U18" s="5"/>
      <c r="V18" s="3"/>
    </row>
    <row r="19" spans="2:22">
      <c r="B19" s="5" t="s">
        <v>59</v>
      </c>
      <c r="G19" s="6"/>
      <c r="U19" s="5"/>
      <c r="V19" s="3"/>
    </row>
    <row r="20" spans="2:22" ht="16">
      <c r="B20" s="5" t="s">
        <v>59</v>
      </c>
      <c r="F20" s="13"/>
    </row>
    <row r="21" spans="2:22">
      <c r="B21" s="5" t="s">
        <v>59</v>
      </c>
    </row>
    <row r="22" spans="2:22">
      <c r="B22" s="6"/>
      <c r="C22" s="6"/>
      <c r="D22" s="6"/>
      <c r="E22" s="6"/>
      <c r="F22" s="6"/>
      <c r="G22" s="6"/>
      <c r="P22" s="5"/>
      <c r="Q22" s="3"/>
      <c r="R22" s="3"/>
      <c r="S22" s="3"/>
      <c r="T22" s="38"/>
      <c r="U22" s="3"/>
      <c r="V22" s="3"/>
    </row>
    <row r="23" spans="2:22">
      <c r="B23" s="6"/>
      <c r="C23" s="6"/>
      <c r="D23" s="6"/>
      <c r="E23" s="6"/>
      <c r="F23" s="6"/>
      <c r="G23" s="6"/>
      <c r="P23" s="5"/>
      <c r="Q23" s="3"/>
      <c r="R23" s="3"/>
      <c r="S23" s="3"/>
      <c r="T23" s="38"/>
      <c r="U23" s="3"/>
      <c r="V23" s="3"/>
    </row>
    <row r="24" spans="2:22">
      <c r="B24" s="6"/>
      <c r="C24" s="6"/>
      <c r="D24" s="6"/>
      <c r="E24" s="6"/>
      <c r="F24" s="6"/>
      <c r="G24" s="6"/>
      <c r="P24" s="5"/>
      <c r="Q24" s="3"/>
      <c r="R24" s="3"/>
      <c r="S24" s="3"/>
      <c r="T24" s="38"/>
      <c r="U24" s="3"/>
      <c r="V24" s="3"/>
    </row>
    <row r="25" spans="2:22">
      <c r="B25" s="6"/>
      <c r="C25" s="6"/>
      <c r="D25" s="6"/>
      <c r="E25" s="6"/>
      <c r="F25" s="6"/>
      <c r="G25" s="6"/>
      <c r="P25" s="5"/>
      <c r="Q25" s="3"/>
      <c r="R25" s="3"/>
      <c r="S25" s="3"/>
      <c r="T25" s="38"/>
      <c r="U25" s="3"/>
      <c r="V25" s="3"/>
    </row>
    <row r="26" spans="2:22">
      <c r="B26" s="6"/>
      <c r="C26" s="6"/>
      <c r="D26" s="6"/>
      <c r="E26" s="6"/>
      <c r="F26" s="6"/>
      <c r="G26" s="6"/>
      <c r="P26" s="5"/>
      <c r="Q26" s="3"/>
      <c r="R26" s="3"/>
      <c r="S26" s="3"/>
      <c r="T26" s="38"/>
      <c r="U26" s="3"/>
      <c r="V26" s="3"/>
    </row>
    <row r="27" spans="2:22">
      <c r="B27" s="6"/>
      <c r="C27" s="6"/>
      <c r="D27" s="6"/>
      <c r="E27" s="6"/>
      <c r="F27" s="6"/>
      <c r="G27" s="6"/>
      <c r="P27" s="5"/>
      <c r="Q27" s="3"/>
      <c r="R27" s="3"/>
      <c r="S27" s="3"/>
      <c r="T27" s="38"/>
      <c r="U27" s="3"/>
      <c r="V27" s="3"/>
    </row>
    <row r="28" spans="2:22">
      <c r="B28" s="6"/>
      <c r="C28" s="6"/>
      <c r="D28" s="6"/>
      <c r="E28" s="6"/>
      <c r="F28" s="6"/>
      <c r="G28" s="6"/>
      <c r="P28" s="5"/>
      <c r="Q28" s="3"/>
      <c r="R28" s="3"/>
      <c r="S28" s="3"/>
      <c r="T28" s="38"/>
      <c r="U28" s="3"/>
      <c r="V28" s="3"/>
    </row>
    <row r="29" spans="2:22">
      <c r="B29" s="6"/>
      <c r="C29" s="6"/>
      <c r="D29" s="6"/>
      <c r="E29" s="6"/>
      <c r="F29" s="6"/>
      <c r="G29" s="6"/>
      <c r="P29" s="5"/>
      <c r="Q29" s="3"/>
      <c r="R29" s="3"/>
      <c r="S29" s="3"/>
      <c r="T29" s="38"/>
      <c r="U29" s="3"/>
      <c r="V29" s="3"/>
    </row>
    <row r="30" spans="2:22">
      <c r="B30" s="6"/>
      <c r="C30" s="6"/>
      <c r="D30" s="6"/>
      <c r="E30" s="6"/>
      <c r="F30" s="6"/>
      <c r="G30" s="6"/>
      <c r="P30" s="5"/>
      <c r="Q30" s="3"/>
      <c r="R30" s="3"/>
      <c r="S30" s="3"/>
      <c r="T30" s="38"/>
      <c r="U30" s="3"/>
      <c r="V30" s="3"/>
    </row>
    <row r="31" spans="2:22">
      <c r="B31" s="6"/>
      <c r="C31" s="6"/>
      <c r="D31" s="6"/>
      <c r="E31" s="6"/>
      <c r="F31" s="6"/>
      <c r="G31" s="6"/>
      <c r="P31" s="5"/>
      <c r="Q31" s="3"/>
      <c r="R31" s="3"/>
      <c r="S31" s="3"/>
      <c r="T31" s="38"/>
      <c r="U31" s="3"/>
      <c r="V31" s="3"/>
    </row>
    <row r="32" spans="2:22">
      <c r="B32" s="6"/>
      <c r="C32" s="6"/>
      <c r="D32" s="6"/>
      <c r="E32" s="6"/>
      <c r="F32" s="6"/>
      <c r="G32" s="6"/>
      <c r="P32" s="5"/>
      <c r="Q32" s="3"/>
      <c r="R32" s="3"/>
      <c r="S32" s="3"/>
      <c r="T32" s="38"/>
      <c r="U32" s="3"/>
      <c r="V32" s="3"/>
    </row>
    <row r="33" spans="2:22">
      <c r="B33" s="6"/>
      <c r="C33" s="6"/>
      <c r="D33" s="6"/>
      <c r="E33" s="6"/>
      <c r="F33" s="6"/>
      <c r="G33" s="6"/>
      <c r="P33" s="5"/>
      <c r="Q33" s="3"/>
      <c r="R33" s="3"/>
      <c r="S33" s="3"/>
      <c r="T33" s="38"/>
      <c r="U33" s="3"/>
      <c r="V33" s="3"/>
    </row>
  </sheetData>
  <mergeCells count="16">
    <mergeCell ref="U3:U4"/>
    <mergeCell ref="A1:V2"/>
    <mergeCell ref="H3:K3"/>
    <mergeCell ref="L3:O3"/>
    <mergeCell ref="P3:S3"/>
    <mergeCell ref="A3:A4"/>
    <mergeCell ref="C3:C4"/>
    <mergeCell ref="D3:D4"/>
    <mergeCell ref="V3:V4"/>
    <mergeCell ref="G3:G4"/>
    <mergeCell ref="F3:F4"/>
    <mergeCell ref="A5:S5"/>
    <mergeCell ref="A9:S9"/>
    <mergeCell ref="B3:B4"/>
    <mergeCell ref="E3:E4"/>
    <mergeCell ref="T3:T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25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28" style="5" bestFit="1" customWidth="1"/>
    <col min="8" max="10" width="5.5" style="6" customWidth="1"/>
    <col min="11" max="11" width="4.83203125" style="6" customWidth="1"/>
    <col min="12" max="14" width="5.5" style="6" customWidth="1"/>
    <col min="15" max="15" width="4.83203125" style="6" customWidth="1"/>
    <col min="16" max="16" width="7.83203125" style="6" bestFit="1" customWidth="1"/>
    <col min="17" max="17" width="8.5" style="6" bestFit="1" customWidth="1"/>
    <col min="18" max="18" width="15.5" style="5" bestFit="1" customWidth="1"/>
    <col min="19" max="16384" width="9.1640625" style="3"/>
  </cols>
  <sheetData>
    <row r="1" spans="1:18" s="2" customFormat="1" ht="29" customHeight="1">
      <c r="A1" s="51" t="s">
        <v>475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4"/>
    </row>
    <row r="2" spans="1:18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8"/>
    </row>
    <row r="3" spans="1:18" s="1" customFormat="1" ht="12.75" customHeight="1">
      <c r="A3" s="59" t="s">
        <v>461</v>
      </c>
      <c r="B3" s="41" t="s">
        <v>0</v>
      </c>
      <c r="C3" s="61" t="s">
        <v>494</v>
      </c>
      <c r="D3" s="61" t="s">
        <v>6</v>
      </c>
      <c r="E3" s="45" t="s">
        <v>495</v>
      </c>
      <c r="F3" s="45" t="s">
        <v>4</v>
      </c>
      <c r="G3" s="45" t="s">
        <v>457</v>
      </c>
      <c r="H3" s="45" t="s">
        <v>8</v>
      </c>
      <c r="I3" s="45"/>
      <c r="J3" s="45"/>
      <c r="K3" s="45"/>
      <c r="L3" s="45" t="s">
        <v>9</v>
      </c>
      <c r="M3" s="45"/>
      <c r="N3" s="45"/>
      <c r="O3" s="45"/>
      <c r="P3" s="45" t="s">
        <v>1</v>
      </c>
      <c r="Q3" s="45" t="s">
        <v>3</v>
      </c>
      <c r="R3" s="47" t="s">
        <v>2</v>
      </c>
    </row>
    <row r="4" spans="1:18" s="1" customFormat="1" ht="21" customHeight="1" thickBot="1">
      <c r="A4" s="60"/>
      <c r="B4" s="42"/>
      <c r="C4" s="46"/>
      <c r="D4" s="46"/>
      <c r="E4" s="46"/>
      <c r="F4" s="46"/>
      <c r="G4" s="46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46"/>
      <c r="Q4" s="46"/>
      <c r="R4" s="48"/>
    </row>
    <row r="5" spans="1:18" ht="16">
      <c r="A5" s="49" t="s">
        <v>94</v>
      </c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8">
      <c r="A6" s="25" t="s">
        <v>57</v>
      </c>
      <c r="B6" s="18" t="s">
        <v>200</v>
      </c>
      <c r="C6" s="18" t="s">
        <v>201</v>
      </c>
      <c r="D6" s="18" t="s">
        <v>202</v>
      </c>
      <c r="E6" s="18" t="s">
        <v>497</v>
      </c>
      <c r="F6" s="18" t="s">
        <v>455</v>
      </c>
      <c r="G6" s="18" t="s">
        <v>470</v>
      </c>
      <c r="H6" s="27" t="s">
        <v>171</v>
      </c>
      <c r="I6" s="26" t="s">
        <v>17</v>
      </c>
      <c r="J6" s="26" t="s">
        <v>17</v>
      </c>
      <c r="K6" s="25"/>
      <c r="L6" s="27" t="s">
        <v>16</v>
      </c>
      <c r="M6" s="27" t="s">
        <v>93</v>
      </c>
      <c r="N6" s="27" t="s">
        <v>20</v>
      </c>
      <c r="O6" s="25"/>
      <c r="P6" s="25" t="str">
        <f>"375,0"</f>
        <v>375,0</v>
      </c>
      <c r="Q6" s="25" t="str">
        <f>"244,8000"</f>
        <v>244,8000</v>
      </c>
      <c r="R6" s="18" t="s">
        <v>462</v>
      </c>
    </row>
    <row r="7" spans="1:18">
      <c r="B7" s="5" t="s">
        <v>59</v>
      </c>
    </row>
    <row r="8" spans="1:18">
      <c r="B8" s="5" t="s">
        <v>59</v>
      </c>
      <c r="G8" s="6"/>
      <c r="Q8" s="5"/>
      <c r="R8" s="3"/>
    </row>
    <row r="9" spans="1:18">
      <c r="B9" s="5" t="s">
        <v>59</v>
      </c>
      <c r="G9" s="6"/>
      <c r="Q9" s="5"/>
      <c r="R9" s="3"/>
    </row>
    <row r="10" spans="1:18">
      <c r="B10" s="5" t="s">
        <v>59</v>
      </c>
      <c r="G10" s="6"/>
      <c r="Q10" s="5"/>
      <c r="R10" s="3"/>
    </row>
    <row r="11" spans="1:18">
      <c r="B11" s="5" t="s">
        <v>59</v>
      </c>
      <c r="G11" s="6"/>
      <c r="Q11" s="5"/>
      <c r="R11" s="3"/>
    </row>
    <row r="12" spans="1:18">
      <c r="B12" s="5" t="s">
        <v>59</v>
      </c>
      <c r="G12" s="6"/>
      <c r="Q12" s="5"/>
      <c r="R12" s="3"/>
    </row>
    <row r="13" spans="1:18">
      <c r="B13" s="5" t="s">
        <v>59</v>
      </c>
      <c r="G13" s="6"/>
      <c r="Q13" s="5"/>
      <c r="R13" s="3"/>
    </row>
    <row r="14" spans="1:18" ht="16">
      <c r="B14" s="5" t="s">
        <v>59</v>
      </c>
      <c r="F14" s="13"/>
    </row>
    <row r="15" spans="1:18">
      <c r="B15" s="5" t="s">
        <v>59</v>
      </c>
    </row>
    <row r="16" spans="1:18">
      <c r="B16" s="6"/>
      <c r="C16" s="6"/>
      <c r="D16" s="6"/>
      <c r="E16" s="6"/>
      <c r="F16" s="6"/>
      <c r="G16" s="6"/>
      <c r="L16" s="5"/>
      <c r="M16" s="3"/>
      <c r="N16" s="3"/>
      <c r="O16" s="3"/>
      <c r="P16" s="3"/>
      <c r="Q16" s="3"/>
      <c r="R16" s="3"/>
    </row>
    <row r="17" spans="2:18">
      <c r="B17" s="6"/>
      <c r="C17" s="6"/>
      <c r="D17" s="6"/>
      <c r="E17" s="6"/>
      <c r="F17" s="6"/>
      <c r="G17" s="6"/>
      <c r="L17" s="5"/>
      <c r="M17" s="3"/>
      <c r="N17" s="3"/>
      <c r="O17" s="3"/>
      <c r="P17" s="3"/>
      <c r="Q17" s="3"/>
      <c r="R17" s="3"/>
    </row>
    <row r="18" spans="2:18">
      <c r="B18" s="6"/>
      <c r="C18" s="6"/>
      <c r="D18" s="6"/>
      <c r="E18" s="6"/>
      <c r="F18" s="6"/>
      <c r="G18" s="6"/>
      <c r="L18" s="5"/>
      <c r="M18" s="3"/>
      <c r="N18" s="3"/>
      <c r="O18" s="3"/>
      <c r="P18" s="3"/>
      <c r="Q18" s="3"/>
      <c r="R18" s="3"/>
    </row>
    <row r="19" spans="2:18">
      <c r="B19" s="6"/>
      <c r="C19" s="6"/>
      <c r="D19" s="6"/>
      <c r="E19" s="6"/>
      <c r="F19" s="6"/>
      <c r="G19" s="6"/>
      <c r="L19" s="5"/>
      <c r="M19" s="3"/>
      <c r="N19" s="3"/>
      <c r="O19" s="3"/>
      <c r="P19" s="3"/>
      <c r="Q19" s="3"/>
      <c r="R19" s="3"/>
    </row>
    <row r="20" spans="2:18">
      <c r="B20" s="6"/>
      <c r="C20" s="6"/>
      <c r="D20" s="6"/>
      <c r="E20" s="6"/>
      <c r="F20" s="6"/>
      <c r="G20" s="6"/>
      <c r="L20" s="5"/>
      <c r="M20" s="3"/>
      <c r="N20" s="3"/>
      <c r="O20" s="3"/>
      <c r="P20" s="3"/>
      <c r="Q20" s="3"/>
      <c r="R20" s="3"/>
    </row>
    <row r="21" spans="2:18">
      <c r="B21" s="6"/>
      <c r="C21" s="6"/>
      <c r="D21" s="6"/>
      <c r="E21" s="6"/>
      <c r="F21" s="6"/>
      <c r="G21" s="6"/>
      <c r="L21" s="5"/>
      <c r="M21" s="3"/>
      <c r="N21" s="3"/>
      <c r="O21" s="3"/>
      <c r="P21" s="3"/>
      <c r="Q21" s="3"/>
      <c r="R21" s="3"/>
    </row>
    <row r="22" spans="2:18">
      <c r="B22" s="6"/>
      <c r="C22" s="6"/>
      <c r="D22" s="6"/>
      <c r="E22" s="6"/>
      <c r="F22" s="6"/>
      <c r="G22" s="6"/>
      <c r="L22" s="5"/>
      <c r="M22" s="3"/>
      <c r="N22" s="3"/>
      <c r="O22" s="3"/>
      <c r="P22" s="3"/>
      <c r="Q22" s="3"/>
      <c r="R22" s="3"/>
    </row>
    <row r="23" spans="2:18">
      <c r="B23" s="6"/>
      <c r="C23" s="6"/>
      <c r="D23" s="6"/>
      <c r="E23" s="6"/>
      <c r="F23" s="6"/>
      <c r="G23" s="6"/>
      <c r="L23" s="5"/>
      <c r="M23" s="3"/>
      <c r="N23" s="3"/>
      <c r="O23" s="3"/>
      <c r="P23" s="3"/>
      <c r="Q23" s="3"/>
      <c r="R23" s="3"/>
    </row>
    <row r="24" spans="2:18">
      <c r="B24" s="6"/>
      <c r="C24" s="6"/>
      <c r="D24" s="6"/>
      <c r="E24" s="6"/>
      <c r="F24" s="6"/>
      <c r="G24" s="6"/>
      <c r="L24" s="5"/>
      <c r="M24" s="3"/>
      <c r="N24" s="3"/>
      <c r="O24" s="3"/>
      <c r="P24" s="3"/>
      <c r="Q24" s="3"/>
      <c r="R24" s="3"/>
    </row>
    <row r="25" spans="2:18">
      <c r="B25" s="6"/>
      <c r="C25" s="6"/>
      <c r="D25" s="6"/>
      <c r="E25" s="6"/>
      <c r="F25" s="6"/>
      <c r="G25" s="6"/>
      <c r="L25" s="5"/>
      <c r="M25" s="3"/>
      <c r="N25" s="3"/>
      <c r="O25" s="3"/>
      <c r="P25" s="3"/>
      <c r="Q25" s="3"/>
      <c r="R25" s="3"/>
    </row>
  </sheetData>
  <mergeCells count="14">
    <mergeCell ref="A5:O5"/>
    <mergeCell ref="B3:B4"/>
    <mergeCell ref="A1:R2"/>
    <mergeCell ref="A3:A4"/>
    <mergeCell ref="C3:C4"/>
    <mergeCell ref="D3:D4"/>
    <mergeCell ref="E3:E4"/>
    <mergeCell ref="F3:F4"/>
    <mergeCell ref="G3:G4"/>
    <mergeCell ref="H3:K3"/>
    <mergeCell ref="L3:O3"/>
    <mergeCell ref="P3:P4"/>
    <mergeCell ref="Q3:Q4"/>
    <mergeCell ref="R3:R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99"/>
  <sheetViews>
    <sheetView topLeftCell="A27" workbookViewId="0">
      <selection activeCell="E59" sqref="E59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1.6640625" style="5" bestFit="1" customWidth="1"/>
    <col min="8" max="10" width="5.5" style="6" customWidth="1"/>
    <col min="11" max="11" width="4.83203125" style="6" customWidth="1"/>
    <col min="12" max="12" width="10.5" style="6" bestFit="1" customWidth="1"/>
    <col min="13" max="13" width="8.5" style="6" bestFit="1" customWidth="1"/>
    <col min="14" max="14" width="20" style="5" customWidth="1"/>
    <col min="15" max="16384" width="9.1640625" style="3"/>
  </cols>
  <sheetData>
    <row r="1" spans="1:14" s="2" customFormat="1" ht="29" customHeight="1">
      <c r="A1" s="51" t="s">
        <v>476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</row>
    <row r="2" spans="1:14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14" s="1" customFormat="1" ht="12.75" customHeight="1">
      <c r="A3" s="59" t="s">
        <v>461</v>
      </c>
      <c r="B3" s="41" t="s">
        <v>0</v>
      </c>
      <c r="C3" s="61" t="s">
        <v>494</v>
      </c>
      <c r="D3" s="61" t="s">
        <v>6</v>
      </c>
      <c r="E3" s="45" t="s">
        <v>495</v>
      </c>
      <c r="F3" s="45" t="s">
        <v>4</v>
      </c>
      <c r="G3" s="45" t="s">
        <v>457</v>
      </c>
      <c r="H3" s="45" t="s">
        <v>8</v>
      </c>
      <c r="I3" s="45"/>
      <c r="J3" s="45"/>
      <c r="K3" s="45"/>
      <c r="L3" s="45" t="s">
        <v>241</v>
      </c>
      <c r="M3" s="45" t="s">
        <v>3</v>
      </c>
      <c r="N3" s="47" t="s">
        <v>2</v>
      </c>
    </row>
    <row r="4" spans="1:14" s="1" customFormat="1" ht="21" customHeight="1" thickBot="1">
      <c r="A4" s="60"/>
      <c r="B4" s="42"/>
      <c r="C4" s="46"/>
      <c r="D4" s="46"/>
      <c r="E4" s="46"/>
      <c r="F4" s="46"/>
      <c r="G4" s="46"/>
      <c r="H4" s="4">
        <v>1</v>
      </c>
      <c r="I4" s="4">
        <v>2</v>
      </c>
      <c r="J4" s="4">
        <v>3</v>
      </c>
      <c r="K4" s="4" t="s">
        <v>5</v>
      </c>
      <c r="L4" s="46"/>
      <c r="M4" s="46"/>
      <c r="N4" s="48"/>
    </row>
    <row r="5" spans="1:14" ht="16">
      <c r="A5" s="49" t="s">
        <v>147</v>
      </c>
      <c r="B5" s="49"/>
      <c r="C5" s="50"/>
      <c r="D5" s="50"/>
      <c r="E5" s="50"/>
      <c r="F5" s="50"/>
      <c r="G5" s="50"/>
      <c r="H5" s="50"/>
      <c r="I5" s="50"/>
      <c r="J5" s="50"/>
      <c r="K5" s="50"/>
    </row>
    <row r="6" spans="1:14">
      <c r="A6" s="25" t="s">
        <v>57</v>
      </c>
      <c r="B6" s="18" t="s">
        <v>285</v>
      </c>
      <c r="C6" s="18" t="s">
        <v>286</v>
      </c>
      <c r="D6" s="18" t="s">
        <v>287</v>
      </c>
      <c r="E6" s="18" t="s">
        <v>497</v>
      </c>
      <c r="F6" s="18" t="s">
        <v>455</v>
      </c>
      <c r="G6" s="18" t="s">
        <v>467</v>
      </c>
      <c r="H6" s="27" t="s">
        <v>152</v>
      </c>
      <c r="I6" s="27" t="s">
        <v>288</v>
      </c>
      <c r="J6" s="27" t="s">
        <v>67</v>
      </c>
      <c r="K6" s="25"/>
      <c r="L6" s="25" t="str">
        <f>"50,0"</f>
        <v>50,0</v>
      </c>
      <c r="M6" s="25" t="str">
        <f>"62,4250"</f>
        <v>62,4250</v>
      </c>
      <c r="N6" s="18" t="s">
        <v>462</v>
      </c>
    </row>
    <row r="7" spans="1:14">
      <c r="B7" s="5" t="s">
        <v>59</v>
      </c>
    </row>
    <row r="8" spans="1:14" ht="16">
      <c r="A8" s="40" t="s">
        <v>289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4">
      <c r="A9" s="8" t="s">
        <v>57</v>
      </c>
      <c r="B9" s="7" t="s">
        <v>290</v>
      </c>
      <c r="C9" s="7" t="s">
        <v>291</v>
      </c>
      <c r="D9" s="7" t="s">
        <v>292</v>
      </c>
      <c r="E9" s="7" t="s">
        <v>497</v>
      </c>
      <c r="F9" s="7" t="s">
        <v>293</v>
      </c>
      <c r="G9" s="7" t="s">
        <v>465</v>
      </c>
      <c r="H9" s="20" t="s">
        <v>294</v>
      </c>
      <c r="I9" s="20" t="s">
        <v>242</v>
      </c>
      <c r="J9" s="21" t="s">
        <v>28</v>
      </c>
      <c r="K9" s="8"/>
      <c r="L9" s="8" t="str">
        <f>"67,5"</f>
        <v>67,5</v>
      </c>
      <c r="M9" s="8" t="str">
        <f>"78,4350"</f>
        <v>78,4350</v>
      </c>
      <c r="N9" s="7" t="s">
        <v>441</v>
      </c>
    </row>
    <row r="10" spans="1:14">
      <c r="A10" s="12" t="s">
        <v>58</v>
      </c>
      <c r="B10" s="11" t="s">
        <v>295</v>
      </c>
      <c r="C10" s="11" t="s">
        <v>296</v>
      </c>
      <c r="D10" s="11" t="s">
        <v>297</v>
      </c>
      <c r="E10" s="11" t="s">
        <v>497</v>
      </c>
      <c r="F10" s="11" t="s">
        <v>455</v>
      </c>
      <c r="G10" s="11" t="s">
        <v>477</v>
      </c>
      <c r="H10" s="24" t="s">
        <v>180</v>
      </c>
      <c r="I10" s="24" t="s">
        <v>180</v>
      </c>
      <c r="J10" s="28" t="s">
        <v>162</v>
      </c>
      <c r="K10" s="12"/>
      <c r="L10" s="12" t="str">
        <f>"60,0"</f>
        <v>60,0</v>
      </c>
      <c r="M10" s="12" t="str">
        <f>"68,6820"</f>
        <v>68,6820</v>
      </c>
      <c r="N10" s="11" t="s">
        <v>462</v>
      </c>
    </row>
    <row r="11" spans="1:14">
      <c r="A11" s="10" t="s">
        <v>138</v>
      </c>
      <c r="B11" s="9" t="s">
        <v>298</v>
      </c>
      <c r="C11" s="9" t="s">
        <v>299</v>
      </c>
      <c r="D11" s="9" t="s">
        <v>300</v>
      </c>
      <c r="E11" s="9" t="s">
        <v>497</v>
      </c>
      <c r="F11" s="9" t="s">
        <v>301</v>
      </c>
      <c r="G11" s="9" t="s">
        <v>465</v>
      </c>
      <c r="H11" s="22" t="s">
        <v>161</v>
      </c>
      <c r="I11" s="23" t="s">
        <v>162</v>
      </c>
      <c r="J11" s="23" t="s">
        <v>162</v>
      </c>
      <c r="K11" s="10"/>
      <c r="L11" s="10" t="str">
        <f>"55,0"</f>
        <v>55,0</v>
      </c>
      <c r="M11" s="10" t="str">
        <f>"61,7980"</f>
        <v>61,7980</v>
      </c>
      <c r="N11" s="9" t="s">
        <v>442</v>
      </c>
    </row>
    <row r="12" spans="1:14">
      <c r="B12" s="5" t="s">
        <v>59</v>
      </c>
    </row>
    <row r="13" spans="1:14" ht="16">
      <c r="A13" s="40" t="s">
        <v>79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1:14">
      <c r="A14" s="25" t="s">
        <v>57</v>
      </c>
      <c r="B14" s="18" t="s">
        <v>172</v>
      </c>
      <c r="C14" s="18" t="s">
        <v>173</v>
      </c>
      <c r="D14" s="18" t="s">
        <v>174</v>
      </c>
      <c r="E14" s="18" t="s">
        <v>497</v>
      </c>
      <c r="F14" s="18" t="s">
        <v>128</v>
      </c>
      <c r="G14" s="18" t="s">
        <v>466</v>
      </c>
      <c r="H14" s="27" t="s">
        <v>25</v>
      </c>
      <c r="I14" s="27" t="s">
        <v>30</v>
      </c>
      <c r="J14" s="26" t="s">
        <v>26</v>
      </c>
      <c r="K14" s="25"/>
      <c r="L14" s="25" t="str">
        <f>"80,0"</f>
        <v>80,0</v>
      </c>
      <c r="M14" s="25" t="str">
        <f>"81,1360"</f>
        <v>81,1360</v>
      </c>
      <c r="N14" s="29" t="s">
        <v>425</v>
      </c>
    </row>
    <row r="15" spans="1:14">
      <c r="B15" s="5" t="s">
        <v>59</v>
      </c>
    </row>
    <row r="16" spans="1:14" ht="16">
      <c r="A16" s="40" t="s">
        <v>10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spans="1:14">
      <c r="A17" s="25" t="s">
        <v>57</v>
      </c>
      <c r="B17" s="18" t="s">
        <v>459</v>
      </c>
      <c r="C17" s="18" t="s">
        <v>302</v>
      </c>
      <c r="D17" s="18" t="s">
        <v>303</v>
      </c>
      <c r="E17" s="18" t="s">
        <v>496</v>
      </c>
      <c r="F17" s="18" t="s">
        <v>128</v>
      </c>
      <c r="G17" s="18" t="s">
        <v>466</v>
      </c>
      <c r="H17" s="27" t="s">
        <v>143</v>
      </c>
      <c r="I17" s="27" t="s">
        <v>144</v>
      </c>
      <c r="J17" s="26" t="s">
        <v>146</v>
      </c>
      <c r="K17" s="25"/>
      <c r="L17" s="25" t="str">
        <f>"35,0"</f>
        <v>35,0</v>
      </c>
      <c r="M17" s="25" t="str">
        <f>"32,6130"</f>
        <v>32,6130</v>
      </c>
      <c r="N17" s="29" t="s">
        <v>425</v>
      </c>
    </row>
    <row r="18" spans="1:14">
      <c r="B18" s="5" t="s">
        <v>59</v>
      </c>
    </row>
    <row r="19" spans="1:14" ht="16">
      <c r="A19" s="40" t="s">
        <v>289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14">
      <c r="A20" s="25" t="s">
        <v>57</v>
      </c>
      <c r="B20" s="18" t="s">
        <v>304</v>
      </c>
      <c r="C20" s="18" t="s">
        <v>305</v>
      </c>
      <c r="D20" s="18" t="s">
        <v>306</v>
      </c>
      <c r="E20" s="18" t="s">
        <v>496</v>
      </c>
      <c r="F20" s="18" t="s">
        <v>455</v>
      </c>
      <c r="G20" s="18" t="s">
        <v>466</v>
      </c>
      <c r="H20" s="27" t="s">
        <v>143</v>
      </c>
      <c r="I20" s="27" t="s">
        <v>144</v>
      </c>
      <c r="J20" s="26" t="s">
        <v>146</v>
      </c>
      <c r="K20" s="25"/>
      <c r="L20" s="25" t="str">
        <f>"35,0"</f>
        <v>35,0</v>
      </c>
      <c r="M20" s="25" t="str">
        <f>"29,8515"</f>
        <v>29,8515</v>
      </c>
      <c r="N20" s="29" t="s">
        <v>425</v>
      </c>
    </row>
    <row r="21" spans="1:14">
      <c r="B21" s="5" t="s">
        <v>59</v>
      </c>
    </row>
    <row r="22" spans="1:14" ht="16">
      <c r="A22" s="40" t="s">
        <v>156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3" spans="1:14">
      <c r="A23" s="8" t="s">
        <v>57</v>
      </c>
      <c r="B23" s="7" t="s">
        <v>307</v>
      </c>
      <c r="C23" s="7" t="s">
        <v>308</v>
      </c>
      <c r="D23" s="7" t="s">
        <v>309</v>
      </c>
      <c r="E23" s="7" t="s">
        <v>496</v>
      </c>
      <c r="F23" s="7" t="s">
        <v>455</v>
      </c>
      <c r="G23" s="7" t="s">
        <v>478</v>
      </c>
      <c r="H23" s="20" t="s">
        <v>25</v>
      </c>
      <c r="I23" s="20" t="s">
        <v>30</v>
      </c>
      <c r="J23" s="20" t="s">
        <v>310</v>
      </c>
      <c r="K23" s="8"/>
      <c r="L23" s="8" t="str">
        <f>"87,5"</f>
        <v>87,5</v>
      </c>
      <c r="M23" s="8" t="str">
        <f>"68,0312"</f>
        <v>68,0312</v>
      </c>
      <c r="N23" s="7" t="s">
        <v>443</v>
      </c>
    </row>
    <row r="24" spans="1:14">
      <c r="A24" s="12" t="s">
        <v>57</v>
      </c>
      <c r="B24" s="11" t="s">
        <v>311</v>
      </c>
      <c r="C24" s="11" t="s">
        <v>312</v>
      </c>
      <c r="D24" s="11" t="s">
        <v>313</v>
      </c>
      <c r="E24" s="11" t="s">
        <v>497</v>
      </c>
      <c r="F24" s="11" t="s">
        <v>455</v>
      </c>
      <c r="G24" s="11" t="s">
        <v>465</v>
      </c>
      <c r="H24" s="24" t="s">
        <v>220</v>
      </c>
      <c r="I24" s="28" t="s">
        <v>220</v>
      </c>
      <c r="J24" s="24" t="s">
        <v>155</v>
      </c>
      <c r="K24" s="12"/>
      <c r="L24" s="12" t="str">
        <f>"105,0"</f>
        <v>105,0</v>
      </c>
      <c r="M24" s="12" t="str">
        <f>"87,8325"</f>
        <v>87,8325</v>
      </c>
      <c r="N24" s="11" t="s">
        <v>444</v>
      </c>
    </row>
    <row r="25" spans="1:14">
      <c r="A25" s="10" t="s">
        <v>58</v>
      </c>
      <c r="B25" s="9" t="s">
        <v>314</v>
      </c>
      <c r="C25" s="9" t="s">
        <v>315</v>
      </c>
      <c r="D25" s="9" t="s">
        <v>316</v>
      </c>
      <c r="E25" s="9" t="s">
        <v>497</v>
      </c>
      <c r="F25" s="9" t="s">
        <v>301</v>
      </c>
      <c r="G25" s="9" t="s">
        <v>465</v>
      </c>
      <c r="H25" s="22" t="s">
        <v>28</v>
      </c>
      <c r="I25" s="22" t="s">
        <v>25</v>
      </c>
      <c r="J25" s="22" t="s">
        <v>30</v>
      </c>
      <c r="K25" s="10"/>
      <c r="L25" s="10" t="str">
        <f>"80,0"</f>
        <v>80,0</v>
      </c>
      <c r="M25" s="10" t="str">
        <f>"63,6160"</f>
        <v>63,6160</v>
      </c>
      <c r="N25" s="9" t="s">
        <v>442</v>
      </c>
    </row>
    <row r="26" spans="1:14">
      <c r="B26" s="5" t="s">
        <v>59</v>
      </c>
    </row>
    <row r="27" spans="1:14" ht="16">
      <c r="A27" s="40" t="s">
        <v>10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4">
      <c r="A28" s="8" t="s">
        <v>57</v>
      </c>
      <c r="B28" s="7" t="s">
        <v>317</v>
      </c>
      <c r="C28" s="7" t="s">
        <v>318</v>
      </c>
      <c r="D28" s="7" t="s">
        <v>319</v>
      </c>
      <c r="E28" s="7" t="s">
        <v>497</v>
      </c>
      <c r="F28" s="7" t="s">
        <v>128</v>
      </c>
      <c r="G28" s="7" t="s">
        <v>466</v>
      </c>
      <c r="H28" s="20" t="s">
        <v>84</v>
      </c>
      <c r="I28" s="20" t="s">
        <v>18</v>
      </c>
      <c r="J28" s="20" t="s">
        <v>76</v>
      </c>
      <c r="K28" s="8"/>
      <c r="L28" s="8" t="str">
        <f>"155,0"</f>
        <v>155,0</v>
      </c>
      <c r="M28" s="8" t="str">
        <f>"104,2995"</f>
        <v>104,2995</v>
      </c>
      <c r="N28" s="31" t="s">
        <v>425</v>
      </c>
    </row>
    <row r="29" spans="1:14">
      <c r="A29" s="12" t="s">
        <v>58</v>
      </c>
      <c r="B29" s="11" t="s">
        <v>320</v>
      </c>
      <c r="C29" s="11" t="s">
        <v>321</v>
      </c>
      <c r="D29" s="11" t="s">
        <v>322</v>
      </c>
      <c r="E29" s="11" t="s">
        <v>497</v>
      </c>
      <c r="F29" s="11" t="s">
        <v>455</v>
      </c>
      <c r="G29" s="11" t="s">
        <v>465</v>
      </c>
      <c r="H29" s="28" t="s">
        <v>84</v>
      </c>
      <c r="I29" s="24" t="s">
        <v>259</v>
      </c>
      <c r="J29" s="24" t="s">
        <v>259</v>
      </c>
      <c r="K29" s="12"/>
      <c r="L29" s="12" t="str">
        <f>"145,0"</f>
        <v>145,0</v>
      </c>
      <c r="M29" s="12" t="str">
        <f>"97,7155"</f>
        <v>97,7155</v>
      </c>
      <c r="N29" s="11" t="s">
        <v>462</v>
      </c>
    </row>
    <row r="30" spans="1:14">
      <c r="A30" s="12" t="s">
        <v>138</v>
      </c>
      <c r="B30" s="11" t="s">
        <v>323</v>
      </c>
      <c r="C30" s="11" t="s">
        <v>324</v>
      </c>
      <c r="D30" s="11" t="s">
        <v>195</v>
      </c>
      <c r="E30" s="11" t="s">
        <v>497</v>
      </c>
      <c r="F30" s="11" t="s">
        <v>455</v>
      </c>
      <c r="G30" s="11" t="s">
        <v>479</v>
      </c>
      <c r="H30" s="28" t="s">
        <v>171</v>
      </c>
      <c r="I30" s="28" t="s">
        <v>84</v>
      </c>
      <c r="J30" s="24" t="s">
        <v>259</v>
      </c>
      <c r="K30" s="12"/>
      <c r="L30" s="12" t="str">
        <f>"145,0"</f>
        <v>145,0</v>
      </c>
      <c r="M30" s="12" t="str">
        <f>"97,1355"</f>
        <v>97,1355</v>
      </c>
      <c r="N30" s="11" t="s">
        <v>462</v>
      </c>
    </row>
    <row r="31" spans="1:14">
      <c r="A31" s="12" t="s">
        <v>228</v>
      </c>
      <c r="B31" s="11" t="s">
        <v>325</v>
      </c>
      <c r="C31" s="11" t="s">
        <v>326</v>
      </c>
      <c r="D31" s="11" t="s">
        <v>327</v>
      </c>
      <c r="E31" s="11" t="s">
        <v>497</v>
      </c>
      <c r="F31" s="11" t="s">
        <v>455</v>
      </c>
      <c r="G31" s="11" t="s">
        <v>480</v>
      </c>
      <c r="H31" s="28" t="s">
        <v>160</v>
      </c>
      <c r="I31" s="28" t="s">
        <v>70</v>
      </c>
      <c r="J31" s="28" t="s">
        <v>328</v>
      </c>
      <c r="K31" s="12"/>
      <c r="L31" s="12" t="str">
        <f>"127,5"</f>
        <v>127,5</v>
      </c>
      <c r="M31" s="12" t="str">
        <f>"86,5725"</f>
        <v>86,5725</v>
      </c>
      <c r="N31" s="11" t="s">
        <v>462</v>
      </c>
    </row>
    <row r="32" spans="1:14">
      <c r="A32" s="10" t="s">
        <v>57</v>
      </c>
      <c r="B32" s="9" t="s">
        <v>329</v>
      </c>
      <c r="C32" s="9" t="s">
        <v>330</v>
      </c>
      <c r="D32" s="9" t="s">
        <v>322</v>
      </c>
      <c r="E32" s="9" t="s">
        <v>500</v>
      </c>
      <c r="F32" s="9" t="s">
        <v>455</v>
      </c>
      <c r="G32" s="9" t="s">
        <v>481</v>
      </c>
      <c r="H32" s="22" t="s">
        <v>83</v>
      </c>
      <c r="I32" s="23" t="s">
        <v>171</v>
      </c>
      <c r="J32" s="23" t="s">
        <v>196</v>
      </c>
      <c r="K32" s="10"/>
      <c r="L32" s="10" t="str">
        <f>"130,0"</f>
        <v>130,0</v>
      </c>
      <c r="M32" s="10" t="str">
        <f>"123,5259"</f>
        <v>123,5259</v>
      </c>
      <c r="N32" s="9" t="s">
        <v>462</v>
      </c>
    </row>
    <row r="33" spans="1:14">
      <c r="B33" s="5" t="s">
        <v>59</v>
      </c>
    </row>
    <row r="34" spans="1:14" ht="16">
      <c r="A34" s="40" t="s">
        <v>94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</row>
    <row r="35" spans="1:14">
      <c r="A35" s="8" t="s">
        <v>57</v>
      </c>
      <c r="B35" s="7" t="s">
        <v>331</v>
      </c>
      <c r="C35" s="7" t="s">
        <v>332</v>
      </c>
      <c r="D35" s="7" t="s">
        <v>333</v>
      </c>
      <c r="E35" s="7" t="s">
        <v>497</v>
      </c>
      <c r="F35" s="7" t="s">
        <v>455</v>
      </c>
      <c r="G35" s="7" t="s">
        <v>465</v>
      </c>
      <c r="H35" s="20" t="s">
        <v>19</v>
      </c>
      <c r="I35" s="20" t="s">
        <v>44</v>
      </c>
      <c r="J35" s="20" t="s">
        <v>123</v>
      </c>
      <c r="K35" s="8"/>
      <c r="L35" s="8" t="str">
        <f>"170,0"</f>
        <v>170,0</v>
      </c>
      <c r="M35" s="8" t="str">
        <f>"111,8430"</f>
        <v>111,8430</v>
      </c>
      <c r="N35" s="7" t="s">
        <v>462</v>
      </c>
    </row>
    <row r="36" spans="1:14">
      <c r="A36" s="12" t="s">
        <v>58</v>
      </c>
      <c r="B36" s="11" t="s">
        <v>334</v>
      </c>
      <c r="C36" s="11" t="s">
        <v>335</v>
      </c>
      <c r="D36" s="11" t="s">
        <v>336</v>
      </c>
      <c r="E36" s="11" t="s">
        <v>497</v>
      </c>
      <c r="F36" s="11" t="s">
        <v>301</v>
      </c>
      <c r="G36" s="11" t="s">
        <v>465</v>
      </c>
      <c r="H36" s="28" t="s">
        <v>18</v>
      </c>
      <c r="I36" s="28" t="s">
        <v>76</v>
      </c>
      <c r="J36" s="24" t="s">
        <v>337</v>
      </c>
      <c r="K36" s="12"/>
      <c r="L36" s="12" t="str">
        <f>"155,0"</f>
        <v>155,0</v>
      </c>
      <c r="M36" s="12" t="str">
        <f>"99,9905"</f>
        <v>99,9905</v>
      </c>
      <c r="N36" s="11" t="s">
        <v>442</v>
      </c>
    </row>
    <row r="37" spans="1:14">
      <c r="A37" s="12" t="s">
        <v>138</v>
      </c>
      <c r="B37" s="11" t="s">
        <v>198</v>
      </c>
      <c r="C37" s="11" t="s">
        <v>199</v>
      </c>
      <c r="D37" s="11" t="s">
        <v>97</v>
      </c>
      <c r="E37" s="11" t="s">
        <v>497</v>
      </c>
      <c r="F37" s="11" t="s">
        <v>455</v>
      </c>
      <c r="G37" s="11" t="s">
        <v>465</v>
      </c>
      <c r="H37" s="28" t="s">
        <v>76</v>
      </c>
      <c r="I37" s="24" t="s">
        <v>19</v>
      </c>
      <c r="J37" s="24" t="s">
        <v>19</v>
      </c>
      <c r="K37" s="12"/>
      <c r="L37" s="12" t="str">
        <f>"155,0"</f>
        <v>155,0</v>
      </c>
      <c r="M37" s="12" t="str">
        <f>"99,2930"</f>
        <v>99,2930</v>
      </c>
      <c r="N37" s="11" t="s">
        <v>462</v>
      </c>
    </row>
    <row r="38" spans="1:14">
      <c r="A38" s="12" t="s">
        <v>228</v>
      </c>
      <c r="B38" s="11" t="s">
        <v>338</v>
      </c>
      <c r="C38" s="11" t="s">
        <v>339</v>
      </c>
      <c r="D38" s="11" t="s">
        <v>340</v>
      </c>
      <c r="E38" s="11" t="s">
        <v>497</v>
      </c>
      <c r="F38" s="11" t="s">
        <v>455</v>
      </c>
      <c r="G38" s="11" t="s">
        <v>465</v>
      </c>
      <c r="H38" s="24" t="s">
        <v>341</v>
      </c>
      <c r="I38" s="28" t="s">
        <v>171</v>
      </c>
      <c r="J38" s="28" t="s">
        <v>17</v>
      </c>
      <c r="K38" s="12"/>
      <c r="L38" s="12" t="str">
        <f>"140,0"</f>
        <v>140,0</v>
      </c>
      <c r="M38" s="12" t="str">
        <f>"89,9360"</f>
        <v>89,9360</v>
      </c>
      <c r="N38" s="11" t="s">
        <v>445</v>
      </c>
    </row>
    <row r="39" spans="1:14">
      <c r="A39" s="12" t="s">
        <v>389</v>
      </c>
      <c r="B39" s="11" t="s">
        <v>342</v>
      </c>
      <c r="C39" s="11" t="s">
        <v>343</v>
      </c>
      <c r="D39" s="11" t="s">
        <v>344</v>
      </c>
      <c r="E39" s="11" t="s">
        <v>497</v>
      </c>
      <c r="F39" s="11" t="s">
        <v>455</v>
      </c>
      <c r="G39" s="11" t="s">
        <v>465</v>
      </c>
      <c r="H39" s="28" t="s">
        <v>171</v>
      </c>
      <c r="I39" s="24" t="s">
        <v>17</v>
      </c>
      <c r="J39" s="28" t="s">
        <v>17</v>
      </c>
      <c r="K39" s="12"/>
      <c r="L39" s="12" t="str">
        <f>"140,0"</f>
        <v>140,0</v>
      </c>
      <c r="M39" s="12" t="str">
        <f>"89,6280"</f>
        <v>89,6280</v>
      </c>
      <c r="N39" s="11" t="s">
        <v>462</v>
      </c>
    </row>
    <row r="40" spans="1:14">
      <c r="A40" s="12" t="s">
        <v>57</v>
      </c>
      <c r="B40" s="11" t="s">
        <v>345</v>
      </c>
      <c r="C40" s="11" t="s">
        <v>346</v>
      </c>
      <c r="D40" s="11" t="s">
        <v>347</v>
      </c>
      <c r="E40" s="11" t="s">
        <v>499</v>
      </c>
      <c r="F40" s="11" t="s">
        <v>455</v>
      </c>
      <c r="G40" s="11" t="s">
        <v>465</v>
      </c>
      <c r="H40" s="28" t="s">
        <v>170</v>
      </c>
      <c r="I40" s="28" t="s">
        <v>69</v>
      </c>
      <c r="J40" s="28" t="s">
        <v>155</v>
      </c>
      <c r="K40" s="12"/>
      <c r="L40" s="12" t="str">
        <f>"107,5"</f>
        <v>107,5</v>
      </c>
      <c r="M40" s="12" t="str">
        <f>"73,5002"</f>
        <v>73,5002</v>
      </c>
      <c r="N40" s="11" t="s">
        <v>446</v>
      </c>
    </row>
    <row r="41" spans="1:14">
      <c r="A41" s="10" t="s">
        <v>57</v>
      </c>
      <c r="B41" s="9" t="s">
        <v>348</v>
      </c>
      <c r="C41" s="9" t="s">
        <v>349</v>
      </c>
      <c r="D41" s="9" t="s">
        <v>340</v>
      </c>
      <c r="E41" s="9" t="s">
        <v>500</v>
      </c>
      <c r="F41" s="9" t="s">
        <v>455</v>
      </c>
      <c r="G41" s="9" t="s">
        <v>465</v>
      </c>
      <c r="H41" s="22" t="s">
        <v>83</v>
      </c>
      <c r="I41" s="22" t="s">
        <v>171</v>
      </c>
      <c r="J41" s="23" t="s">
        <v>196</v>
      </c>
      <c r="K41" s="10"/>
      <c r="L41" s="10" t="str">
        <f>"135,0"</f>
        <v>135,0</v>
      </c>
      <c r="M41" s="10" t="str">
        <f>"141,3601"</f>
        <v>141,3601</v>
      </c>
      <c r="N41" s="9" t="s">
        <v>445</v>
      </c>
    </row>
    <row r="42" spans="1:14">
      <c r="B42" s="5" t="s">
        <v>59</v>
      </c>
    </row>
    <row r="43" spans="1:14" ht="16">
      <c r="A43" s="40" t="s">
        <v>71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</row>
    <row r="44" spans="1:14">
      <c r="A44" s="8" t="s">
        <v>57</v>
      </c>
      <c r="B44" s="7" t="s">
        <v>350</v>
      </c>
      <c r="C44" s="7" t="s">
        <v>351</v>
      </c>
      <c r="D44" s="7" t="s">
        <v>352</v>
      </c>
      <c r="E44" s="7" t="s">
        <v>501</v>
      </c>
      <c r="F44" s="7" t="s">
        <v>455</v>
      </c>
      <c r="G44" s="7" t="s">
        <v>465</v>
      </c>
      <c r="H44" s="20" t="s">
        <v>170</v>
      </c>
      <c r="I44" s="20" t="s">
        <v>69</v>
      </c>
      <c r="J44" s="21" t="s">
        <v>65</v>
      </c>
      <c r="K44" s="8"/>
      <c r="L44" s="8" t="str">
        <f>"100,0"</f>
        <v>100,0</v>
      </c>
      <c r="M44" s="8" t="str">
        <f>"61,9400"</f>
        <v>61,9400</v>
      </c>
      <c r="N44" s="7" t="s">
        <v>446</v>
      </c>
    </row>
    <row r="45" spans="1:14">
      <c r="A45" s="12" t="s">
        <v>57</v>
      </c>
      <c r="B45" s="11" t="s">
        <v>353</v>
      </c>
      <c r="C45" s="11" t="s">
        <v>354</v>
      </c>
      <c r="D45" s="11" t="s">
        <v>206</v>
      </c>
      <c r="E45" s="11" t="s">
        <v>498</v>
      </c>
      <c r="F45" s="11" t="s">
        <v>301</v>
      </c>
      <c r="G45" s="11" t="s">
        <v>465</v>
      </c>
      <c r="H45" s="28" t="s">
        <v>170</v>
      </c>
      <c r="I45" s="28" t="s">
        <v>69</v>
      </c>
      <c r="J45" s="28" t="s">
        <v>220</v>
      </c>
      <c r="K45" s="12"/>
      <c r="L45" s="12" t="str">
        <f>"105,0"</f>
        <v>105,0</v>
      </c>
      <c r="M45" s="12" t="str">
        <f>"64,1130"</f>
        <v>64,1130</v>
      </c>
      <c r="N45" s="11" t="s">
        <v>442</v>
      </c>
    </row>
    <row r="46" spans="1:14">
      <c r="A46" s="12" t="s">
        <v>57</v>
      </c>
      <c r="B46" s="11" t="s">
        <v>355</v>
      </c>
      <c r="C46" s="11" t="s">
        <v>356</v>
      </c>
      <c r="D46" s="11" t="s">
        <v>357</v>
      </c>
      <c r="E46" s="11" t="s">
        <v>497</v>
      </c>
      <c r="F46" s="11" t="s">
        <v>455</v>
      </c>
      <c r="G46" s="11" t="s">
        <v>469</v>
      </c>
      <c r="H46" s="24" t="s">
        <v>44</v>
      </c>
      <c r="I46" s="28" t="s">
        <v>44</v>
      </c>
      <c r="J46" s="24" t="s">
        <v>123</v>
      </c>
      <c r="K46" s="12"/>
      <c r="L46" s="12" t="str">
        <f>"165,0"</f>
        <v>165,0</v>
      </c>
      <c r="M46" s="12" t="str">
        <f>"102,2505"</f>
        <v>102,2505</v>
      </c>
      <c r="N46" s="11" t="s">
        <v>447</v>
      </c>
    </row>
    <row r="47" spans="1:14">
      <c r="A47" s="12" t="s">
        <v>58</v>
      </c>
      <c r="B47" s="11" t="s">
        <v>358</v>
      </c>
      <c r="C47" s="11" t="s">
        <v>359</v>
      </c>
      <c r="D47" s="11" t="s">
        <v>360</v>
      </c>
      <c r="E47" s="11" t="s">
        <v>497</v>
      </c>
      <c r="F47" s="11" t="s">
        <v>455</v>
      </c>
      <c r="G47" s="11" t="s">
        <v>465</v>
      </c>
      <c r="H47" s="24" t="s">
        <v>76</v>
      </c>
      <c r="I47" s="28" t="s">
        <v>76</v>
      </c>
      <c r="J47" s="28" t="s">
        <v>85</v>
      </c>
      <c r="K47" s="12"/>
      <c r="L47" s="12" t="str">
        <f>"162,5"</f>
        <v>162,5</v>
      </c>
      <c r="M47" s="12" t="str">
        <f>"99,4987"</f>
        <v>99,4987</v>
      </c>
      <c r="N47" s="11" t="s">
        <v>462</v>
      </c>
    </row>
    <row r="48" spans="1:14">
      <c r="A48" s="12" t="s">
        <v>138</v>
      </c>
      <c r="B48" s="11" t="s">
        <v>361</v>
      </c>
      <c r="C48" s="11" t="s">
        <v>362</v>
      </c>
      <c r="D48" s="11" t="s">
        <v>363</v>
      </c>
      <c r="E48" s="11" t="s">
        <v>497</v>
      </c>
      <c r="F48" s="11" t="s">
        <v>455</v>
      </c>
      <c r="G48" s="11" t="s">
        <v>465</v>
      </c>
      <c r="H48" s="28" t="s">
        <v>181</v>
      </c>
      <c r="I48" s="28" t="s">
        <v>83</v>
      </c>
      <c r="J48" s="24" t="s">
        <v>17</v>
      </c>
      <c r="K48" s="12"/>
      <c r="L48" s="12" t="str">
        <f>"130,0"</f>
        <v>130,0</v>
      </c>
      <c r="M48" s="12" t="str">
        <f>"81,5360"</f>
        <v>81,5360</v>
      </c>
      <c r="N48" s="11" t="s">
        <v>462</v>
      </c>
    </row>
    <row r="49" spans="1:14">
      <c r="A49" s="10" t="s">
        <v>57</v>
      </c>
      <c r="B49" s="9" t="s">
        <v>364</v>
      </c>
      <c r="C49" s="9" t="s">
        <v>365</v>
      </c>
      <c r="D49" s="9" t="s">
        <v>366</v>
      </c>
      <c r="E49" s="9" t="s">
        <v>499</v>
      </c>
      <c r="F49" s="9" t="s">
        <v>301</v>
      </c>
      <c r="G49" s="9" t="s">
        <v>465</v>
      </c>
      <c r="H49" s="22" t="s">
        <v>70</v>
      </c>
      <c r="I49" s="22" t="s">
        <v>181</v>
      </c>
      <c r="J49" s="22" t="s">
        <v>83</v>
      </c>
      <c r="K49" s="10"/>
      <c r="L49" s="10" t="str">
        <f>"130,0"</f>
        <v>130,0</v>
      </c>
      <c r="M49" s="10" t="str">
        <f>"85,2431"</f>
        <v>85,2431</v>
      </c>
      <c r="N49" s="9" t="s">
        <v>442</v>
      </c>
    </row>
    <row r="50" spans="1:14">
      <c r="B50" s="5" t="s">
        <v>59</v>
      </c>
    </row>
    <row r="51" spans="1:14" ht="16">
      <c r="A51" s="40" t="s">
        <v>235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</row>
    <row r="52" spans="1:14">
      <c r="A52" s="8" t="s">
        <v>57</v>
      </c>
      <c r="B52" s="7" t="s">
        <v>367</v>
      </c>
      <c r="C52" s="7" t="s">
        <v>368</v>
      </c>
      <c r="D52" s="7" t="s">
        <v>369</v>
      </c>
      <c r="E52" s="7" t="s">
        <v>497</v>
      </c>
      <c r="F52" s="7" t="s">
        <v>301</v>
      </c>
      <c r="G52" s="7" t="s">
        <v>465</v>
      </c>
      <c r="H52" s="20" t="s">
        <v>102</v>
      </c>
      <c r="I52" s="20" t="s">
        <v>91</v>
      </c>
      <c r="J52" s="21" t="s">
        <v>14</v>
      </c>
      <c r="K52" s="8"/>
      <c r="L52" s="8" t="str">
        <f>"200,0"</f>
        <v>200,0</v>
      </c>
      <c r="M52" s="8" t="str">
        <f>"117,8000"</f>
        <v>117,8000</v>
      </c>
      <c r="N52" s="7" t="s">
        <v>462</v>
      </c>
    </row>
    <row r="53" spans="1:14">
      <c r="A53" s="12" t="s">
        <v>58</v>
      </c>
      <c r="B53" s="11" t="s">
        <v>370</v>
      </c>
      <c r="C53" s="11" t="s">
        <v>371</v>
      </c>
      <c r="D53" s="11" t="s">
        <v>372</v>
      </c>
      <c r="E53" s="11" t="s">
        <v>497</v>
      </c>
      <c r="F53" s="11" t="s">
        <v>455</v>
      </c>
      <c r="G53" s="11" t="s">
        <v>465</v>
      </c>
      <c r="H53" s="28" t="s">
        <v>123</v>
      </c>
      <c r="I53" s="28" t="s">
        <v>39</v>
      </c>
      <c r="J53" s="24" t="s">
        <v>192</v>
      </c>
      <c r="K53" s="12"/>
      <c r="L53" s="12" t="str">
        <f>"180,0"</f>
        <v>180,0</v>
      </c>
      <c r="M53" s="12" t="str">
        <f>"107,2800"</f>
        <v>107,2800</v>
      </c>
      <c r="N53" s="11" t="s">
        <v>446</v>
      </c>
    </row>
    <row r="54" spans="1:14">
      <c r="A54" s="12" t="s">
        <v>138</v>
      </c>
      <c r="B54" s="11" t="s">
        <v>373</v>
      </c>
      <c r="C54" s="11" t="s">
        <v>374</v>
      </c>
      <c r="D54" s="11" t="s">
        <v>375</v>
      </c>
      <c r="E54" s="11" t="s">
        <v>497</v>
      </c>
      <c r="F54" s="11" t="s">
        <v>128</v>
      </c>
      <c r="G54" s="11" t="s">
        <v>466</v>
      </c>
      <c r="H54" s="28" t="s">
        <v>84</v>
      </c>
      <c r="I54" s="28" t="s">
        <v>18</v>
      </c>
      <c r="J54" s="28" t="s">
        <v>250</v>
      </c>
      <c r="K54" s="12"/>
      <c r="L54" s="12" t="str">
        <f>"152,5"</f>
        <v>152,5</v>
      </c>
      <c r="M54" s="12" t="str">
        <f>"90,5088"</f>
        <v>90,5088</v>
      </c>
      <c r="N54" s="30" t="s">
        <v>425</v>
      </c>
    </row>
    <row r="55" spans="1:14">
      <c r="A55" s="10" t="s">
        <v>57</v>
      </c>
      <c r="B55" s="9" t="s">
        <v>376</v>
      </c>
      <c r="C55" s="9" t="s">
        <v>377</v>
      </c>
      <c r="D55" s="9" t="s">
        <v>378</v>
      </c>
      <c r="E55" s="9" t="s">
        <v>499</v>
      </c>
      <c r="F55" s="9" t="s">
        <v>301</v>
      </c>
      <c r="G55" s="9" t="s">
        <v>465</v>
      </c>
      <c r="H55" s="22" t="s">
        <v>17</v>
      </c>
      <c r="I55" s="23" t="s">
        <v>259</v>
      </c>
      <c r="J55" s="23" t="s">
        <v>18</v>
      </c>
      <c r="K55" s="10"/>
      <c r="L55" s="10" t="str">
        <f>"140,0"</f>
        <v>140,0</v>
      </c>
      <c r="M55" s="10" t="str">
        <f>"88,2683"</f>
        <v>88,2683</v>
      </c>
      <c r="N55" s="9" t="s">
        <v>442</v>
      </c>
    </row>
    <row r="56" spans="1:14">
      <c r="B56" s="5" t="s">
        <v>59</v>
      </c>
    </row>
    <row r="57" spans="1:14" ht="16">
      <c r="A57" s="40" t="s">
        <v>32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</row>
    <row r="58" spans="1:14">
      <c r="A58" s="25" t="s">
        <v>57</v>
      </c>
      <c r="B58" s="18" t="s">
        <v>379</v>
      </c>
      <c r="C58" s="18" t="s">
        <v>380</v>
      </c>
      <c r="D58" s="18" t="s">
        <v>381</v>
      </c>
      <c r="E58" s="18" t="s">
        <v>497</v>
      </c>
      <c r="F58" s="18" t="s">
        <v>128</v>
      </c>
      <c r="G58" s="18" t="s">
        <v>466</v>
      </c>
      <c r="H58" s="27" t="s">
        <v>19</v>
      </c>
      <c r="I58" s="27" t="s">
        <v>123</v>
      </c>
      <c r="J58" s="26" t="s">
        <v>191</v>
      </c>
      <c r="K58" s="25"/>
      <c r="L58" s="25" t="str">
        <f>"170,0"</f>
        <v>170,0</v>
      </c>
      <c r="M58" s="25" t="str">
        <f>"98,8040"</f>
        <v>98,8040</v>
      </c>
      <c r="N58" s="29" t="s">
        <v>425</v>
      </c>
    </row>
    <row r="59" spans="1:14">
      <c r="B59" s="5" t="s">
        <v>59</v>
      </c>
    </row>
    <row r="60" spans="1:14">
      <c r="B60" s="5" t="s">
        <v>59</v>
      </c>
      <c r="G60" s="6"/>
      <c r="M60" s="5"/>
      <c r="N60" s="3"/>
    </row>
    <row r="61" spans="1:14">
      <c r="B61" s="5" t="s">
        <v>59</v>
      </c>
      <c r="G61" s="6"/>
      <c r="M61" s="5"/>
      <c r="N61" s="3"/>
    </row>
    <row r="62" spans="1:14" ht="18">
      <c r="B62" s="14" t="s">
        <v>47</v>
      </c>
      <c r="C62" s="14"/>
      <c r="G62" s="6"/>
      <c r="M62" s="5"/>
      <c r="N62" s="3"/>
    </row>
    <row r="63" spans="1:14" ht="16">
      <c r="B63" s="15" t="s">
        <v>130</v>
      </c>
      <c r="C63" s="15"/>
      <c r="G63" s="6"/>
      <c r="M63" s="5"/>
      <c r="N63" s="3"/>
    </row>
    <row r="64" spans="1:14" ht="14">
      <c r="B64" s="16"/>
      <c r="C64" s="17" t="s">
        <v>49</v>
      </c>
      <c r="G64" s="6"/>
      <c r="M64" s="5"/>
      <c r="N64" s="3"/>
    </row>
    <row r="65" spans="2:14" ht="14">
      <c r="B65" s="19" t="s">
        <v>50</v>
      </c>
      <c r="C65" s="19" t="s">
        <v>51</v>
      </c>
      <c r="D65" s="19" t="s">
        <v>456</v>
      </c>
      <c r="E65" s="19" t="s">
        <v>239</v>
      </c>
      <c r="F65" s="19" t="s">
        <v>54</v>
      </c>
      <c r="G65" s="6"/>
      <c r="M65" s="5"/>
      <c r="N65" s="3"/>
    </row>
    <row r="66" spans="2:14">
      <c r="B66" s="5" t="s">
        <v>172</v>
      </c>
      <c r="C66" s="5" t="s">
        <v>49</v>
      </c>
      <c r="D66" s="6" t="s">
        <v>131</v>
      </c>
      <c r="E66" s="6" t="s">
        <v>30</v>
      </c>
      <c r="F66" s="6" t="s">
        <v>382</v>
      </c>
    </row>
    <row r="67" spans="2:14">
      <c r="B67" s="5" t="s">
        <v>290</v>
      </c>
      <c r="C67" s="5" t="s">
        <v>49</v>
      </c>
      <c r="D67" s="6" t="s">
        <v>383</v>
      </c>
      <c r="E67" s="6" t="s">
        <v>242</v>
      </c>
      <c r="F67" s="6" t="s">
        <v>384</v>
      </c>
    </row>
    <row r="68" spans="2:14">
      <c r="B68" s="5" t="s">
        <v>295</v>
      </c>
      <c r="C68" s="5" t="s">
        <v>49</v>
      </c>
      <c r="D68" s="6" t="s">
        <v>383</v>
      </c>
      <c r="E68" s="6" t="s">
        <v>162</v>
      </c>
      <c r="F68" s="6" t="s">
        <v>385</v>
      </c>
    </row>
    <row r="70" spans="2:14" ht="16">
      <c r="B70" s="15" t="s">
        <v>48</v>
      </c>
      <c r="C70" s="15"/>
      <c r="G70" s="3"/>
    </row>
    <row r="71" spans="2:14" ht="14">
      <c r="B71" s="16"/>
      <c r="C71" s="17" t="s">
        <v>49</v>
      </c>
      <c r="G71" s="3"/>
    </row>
    <row r="72" spans="2:14" ht="14">
      <c r="B72" s="19" t="s">
        <v>50</v>
      </c>
      <c r="C72" s="19" t="s">
        <v>51</v>
      </c>
      <c r="D72" s="19" t="s">
        <v>456</v>
      </c>
      <c r="E72" s="19" t="s">
        <v>239</v>
      </c>
      <c r="F72" s="19" t="s">
        <v>54</v>
      </c>
      <c r="G72" s="3"/>
    </row>
    <row r="73" spans="2:14">
      <c r="B73" s="5" t="s">
        <v>367</v>
      </c>
      <c r="C73" s="5" t="s">
        <v>49</v>
      </c>
      <c r="D73" s="6" t="s">
        <v>240</v>
      </c>
      <c r="E73" s="6" t="s">
        <v>91</v>
      </c>
      <c r="F73" s="6" t="s">
        <v>386</v>
      </c>
      <c r="G73" s="3"/>
    </row>
    <row r="74" spans="2:14">
      <c r="B74" s="5" t="s">
        <v>331</v>
      </c>
      <c r="C74" s="5" t="s">
        <v>49</v>
      </c>
      <c r="D74" s="6" t="s">
        <v>137</v>
      </c>
      <c r="E74" s="6" t="s">
        <v>123</v>
      </c>
      <c r="F74" s="6" t="s">
        <v>387</v>
      </c>
      <c r="G74" s="3"/>
    </row>
    <row r="75" spans="2:14">
      <c r="B75" s="5" t="s">
        <v>370</v>
      </c>
      <c r="C75" s="5" t="s">
        <v>49</v>
      </c>
      <c r="D75" s="6" t="s">
        <v>240</v>
      </c>
      <c r="E75" s="6" t="s">
        <v>39</v>
      </c>
      <c r="F75" s="6" t="s">
        <v>388</v>
      </c>
      <c r="G75" s="3"/>
    </row>
    <row r="76" spans="2:14">
      <c r="B76" s="5" t="s">
        <v>59</v>
      </c>
      <c r="C76" s="3"/>
      <c r="D76" s="3"/>
      <c r="E76" s="3"/>
      <c r="F76" s="3"/>
      <c r="G76" s="3"/>
    </row>
    <row r="77" spans="2:14">
      <c r="B77" s="5" t="s">
        <v>59</v>
      </c>
      <c r="C77" s="3"/>
      <c r="D77" s="3"/>
      <c r="E77" s="3"/>
      <c r="F77" s="3"/>
      <c r="G77" s="3"/>
    </row>
    <row r="78" spans="2:14">
      <c r="B78" s="5" t="s">
        <v>59</v>
      </c>
      <c r="C78" s="3"/>
      <c r="D78" s="3"/>
      <c r="E78" s="3"/>
      <c r="F78" s="3"/>
      <c r="G78" s="3"/>
    </row>
    <row r="79" spans="2:14">
      <c r="B79" s="5" t="s">
        <v>59</v>
      </c>
      <c r="C79" s="3"/>
      <c r="D79" s="3"/>
      <c r="E79" s="3"/>
      <c r="F79" s="3"/>
      <c r="G79" s="3"/>
    </row>
    <row r="80" spans="2:14">
      <c r="B80" s="5" t="s">
        <v>59</v>
      </c>
      <c r="C80" s="3"/>
      <c r="D80" s="3"/>
      <c r="E80" s="3"/>
      <c r="F80" s="3"/>
      <c r="G80" s="3"/>
    </row>
    <row r="81" spans="2:14">
      <c r="B81" s="5" t="s">
        <v>59</v>
      </c>
      <c r="C81" s="3"/>
      <c r="D81" s="3"/>
      <c r="E81" s="3"/>
      <c r="F81" s="3"/>
      <c r="G81" s="3"/>
    </row>
    <row r="82" spans="2:14">
      <c r="B82" s="5" t="s">
        <v>59</v>
      </c>
    </row>
    <row r="83" spans="2:14">
      <c r="B83" s="5" t="s">
        <v>59</v>
      </c>
      <c r="C83" s="6"/>
      <c r="D83" s="6"/>
      <c r="E83" s="6"/>
      <c r="F83" s="6"/>
      <c r="G83" s="6"/>
      <c r="I83" s="5"/>
      <c r="J83" s="3"/>
      <c r="K83" s="3"/>
      <c r="L83" s="3"/>
      <c r="M83" s="3"/>
      <c r="N83" s="3"/>
    </row>
    <row r="84" spans="2:14">
      <c r="B84" s="5" t="s">
        <v>59</v>
      </c>
      <c r="C84" s="6"/>
      <c r="D84" s="6"/>
      <c r="E84" s="6"/>
      <c r="F84" s="6"/>
      <c r="G84" s="6"/>
      <c r="I84" s="5"/>
      <c r="J84" s="3"/>
      <c r="K84" s="3"/>
      <c r="L84" s="3"/>
      <c r="M84" s="3"/>
      <c r="N84" s="3"/>
    </row>
    <row r="85" spans="2:14">
      <c r="B85" s="5" t="s">
        <v>59</v>
      </c>
      <c r="C85" s="6"/>
      <c r="D85" s="6"/>
      <c r="E85" s="6"/>
      <c r="F85" s="6"/>
      <c r="G85" s="6"/>
      <c r="I85" s="5"/>
      <c r="J85" s="3"/>
      <c r="K85" s="3"/>
      <c r="L85" s="3"/>
      <c r="M85" s="3"/>
      <c r="N85" s="3"/>
    </row>
    <row r="86" spans="2:14">
      <c r="B86" s="5" t="s">
        <v>59</v>
      </c>
      <c r="C86" s="6"/>
      <c r="D86" s="6"/>
      <c r="E86" s="6"/>
      <c r="F86" s="6"/>
      <c r="G86" s="6"/>
      <c r="I86" s="5"/>
      <c r="J86" s="3"/>
      <c r="K86" s="3"/>
      <c r="L86" s="3"/>
      <c r="M86" s="3"/>
      <c r="N86" s="3"/>
    </row>
    <row r="87" spans="2:14">
      <c r="B87" s="5" t="s">
        <v>59</v>
      </c>
      <c r="C87" s="6"/>
      <c r="D87" s="6"/>
      <c r="E87" s="6"/>
      <c r="F87" s="6"/>
      <c r="G87" s="6"/>
      <c r="I87" s="5"/>
      <c r="J87" s="3"/>
      <c r="K87" s="3"/>
      <c r="L87" s="3"/>
      <c r="M87" s="3"/>
      <c r="N87" s="3"/>
    </row>
    <row r="88" spans="2:14">
      <c r="B88" s="5" t="s">
        <v>59</v>
      </c>
    </row>
    <row r="89" spans="2:14">
      <c r="B89" s="5" t="s">
        <v>59</v>
      </c>
    </row>
    <row r="90" spans="2:14">
      <c r="B90" s="5" t="s">
        <v>59</v>
      </c>
    </row>
    <row r="91" spans="2:14">
      <c r="B91" s="5" t="s">
        <v>59</v>
      </c>
    </row>
    <row r="92" spans="2:14">
      <c r="B92" s="5" t="s">
        <v>59</v>
      </c>
    </row>
    <row r="93" spans="2:14">
      <c r="B93" s="5" t="s">
        <v>59</v>
      </c>
    </row>
    <row r="94" spans="2:14">
      <c r="B94" s="5" t="s">
        <v>59</v>
      </c>
    </row>
    <row r="95" spans="2:14">
      <c r="B95" s="5" t="s">
        <v>59</v>
      </c>
    </row>
    <row r="96" spans="2:14">
      <c r="B96" s="5" t="s">
        <v>59</v>
      </c>
    </row>
    <row r="97" spans="2:2">
      <c r="B97" s="5" t="s">
        <v>59</v>
      </c>
    </row>
    <row r="98" spans="2:2">
      <c r="B98" s="5" t="s">
        <v>59</v>
      </c>
    </row>
    <row r="99" spans="2:2">
      <c r="B99" s="5" t="s">
        <v>59</v>
      </c>
    </row>
  </sheetData>
  <mergeCells count="23"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34:K34"/>
    <mergeCell ref="A43:K43"/>
    <mergeCell ref="A51:K51"/>
    <mergeCell ref="A57:K57"/>
    <mergeCell ref="B3:B4"/>
    <mergeCell ref="A8:K8"/>
    <mergeCell ref="A13:K13"/>
    <mergeCell ref="A16:K16"/>
    <mergeCell ref="A19:K19"/>
    <mergeCell ref="A22:K22"/>
    <mergeCell ref="A27:K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56"/>
  <sheetViews>
    <sheetView workbookViewId="0">
      <selection activeCell="E32" sqref="E32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27.5" style="5" customWidth="1"/>
    <col min="8" max="10" width="5.5" style="6" customWidth="1"/>
    <col min="11" max="11" width="4.83203125" style="6" customWidth="1"/>
    <col min="12" max="12" width="10.5" style="6" bestFit="1" customWidth="1"/>
    <col min="13" max="13" width="8.5" style="6" bestFit="1" customWidth="1"/>
    <col min="14" max="14" width="24.5" style="5" customWidth="1"/>
    <col min="15" max="16384" width="9.1640625" style="3"/>
  </cols>
  <sheetData>
    <row r="1" spans="1:14" s="2" customFormat="1" ht="29" customHeight="1">
      <c r="A1" s="51" t="s">
        <v>482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</row>
    <row r="2" spans="1:14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14" s="1" customFormat="1" ht="12.75" customHeight="1">
      <c r="A3" s="59" t="s">
        <v>461</v>
      </c>
      <c r="B3" s="41" t="s">
        <v>0</v>
      </c>
      <c r="C3" s="61" t="s">
        <v>494</v>
      </c>
      <c r="D3" s="61" t="s">
        <v>6</v>
      </c>
      <c r="E3" s="45" t="s">
        <v>495</v>
      </c>
      <c r="F3" s="45" t="s">
        <v>4</v>
      </c>
      <c r="G3" s="45" t="s">
        <v>457</v>
      </c>
      <c r="H3" s="45" t="s">
        <v>8</v>
      </c>
      <c r="I3" s="45"/>
      <c r="J3" s="45"/>
      <c r="K3" s="45"/>
      <c r="L3" s="45" t="s">
        <v>241</v>
      </c>
      <c r="M3" s="45" t="s">
        <v>3</v>
      </c>
      <c r="N3" s="47" t="s">
        <v>2</v>
      </c>
    </row>
    <row r="4" spans="1:14" s="1" customFormat="1" ht="21" customHeight="1" thickBot="1">
      <c r="A4" s="60"/>
      <c r="B4" s="42"/>
      <c r="C4" s="46"/>
      <c r="D4" s="46"/>
      <c r="E4" s="46"/>
      <c r="F4" s="46"/>
      <c r="G4" s="46"/>
      <c r="H4" s="4">
        <v>1</v>
      </c>
      <c r="I4" s="4">
        <v>2</v>
      </c>
      <c r="J4" s="4">
        <v>3</v>
      </c>
      <c r="K4" s="4" t="s">
        <v>5</v>
      </c>
      <c r="L4" s="46"/>
      <c r="M4" s="46"/>
      <c r="N4" s="48"/>
    </row>
    <row r="5" spans="1:14" ht="16">
      <c r="A5" s="49" t="s">
        <v>10</v>
      </c>
      <c r="B5" s="49"/>
      <c r="C5" s="50"/>
      <c r="D5" s="50"/>
      <c r="E5" s="50"/>
      <c r="F5" s="50"/>
      <c r="G5" s="50"/>
      <c r="H5" s="50"/>
      <c r="I5" s="50"/>
      <c r="J5" s="50"/>
      <c r="K5" s="50"/>
    </row>
    <row r="6" spans="1:14">
      <c r="A6" s="25" t="s">
        <v>57</v>
      </c>
      <c r="B6" s="18" t="s">
        <v>229</v>
      </c>
      <c r="C6" s="18" t="s">
        <v>230</v>
      </c>
      <c r="D6" s="18" t="s">
        <v>231</v>
      </c>
      <c r="E6" s="18" t="s">
        <v>499</v>
      </c>
      <c r="F6" s="18" t="s">
        <v>455</v>
      </c>
      <c r="G6" s="18" t="s">
        <v>483</v>
      </c>
      <c r="H6" s="27" t="s">
        <v>162</v>
      </c>
      <c r="I6" s="27" t="s">
        <v>163</v>
      </c>
      <c r="J6" s="26" t="s">
        <v>242</v>
      </c>
      <c r="K6" s="25"/>
      <c r="L6" s="25" t="str">
        <f>"65,0"</f>
        <v>65,0</v>
      </c>
      <c r="M6" s="25" t="str">
        <f>"61,5345"</f>
        <v>61,5345</v>
      </c>
      <c r="N6" s="29" t="s">
        <v>423</v>
      </c>
    </row>
    <row r="7" spans="1:14">
      <c r="B7" s="5" t="s">
        <v>59</v>
      </c>
    </row>
    <row r="8" spans="1:14" ht="16">
      <c r="A8" s="40" t="s">
        <v>156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4">
      <c r="A9" s="25" t="s">
        <v>57</v>
      </c>
      <c r="B9" s="18" t="s">
        <v>243</v>
      </c>
      <c r="C9" s="18" t="s">
        <v>244</v>
      </c>
      <c r="D9" s="18" t="s">
        <v>245</v>
      </c>
      <c r="E9" s="18" t="s">
        <v>497</v>
      </c>
      <c r="F9" s="18" t="s">
        <v>455</v>
      </c>
      <c r="G9" s="18" t="s">
        <v>465</v>
      </c>
      <c r="H9" s="27" t="s">
        <v>30</v>
      </c>
      <c r="I9" s="27" t="s">
        <v>27</v>
      </c>
      <c r="J9" s="27" t="s">
        <v>69</v>
      </c>
      <c r="K9" s="25"/>
      <c r="L9" s="25" t="str">
        <f>"100,0"</f>
        <v>100,0</v>
      </c>
      <c r="M9" s="25" t="str">
        <f>"78,4200"</f>
        <v>78,4200</v>
      </c>
      <c r="N9" s="18" t="s">
        <v>462</v>
      </c>
    </row>
    <row r="10" spans="1:14">
      <c r="B10" s="5" t="s">
        <v>59</v>
      </c>
    </row>
    <row r="11" spans="1:14" ht="16">
      <c r="A11" s="40" t="s">
        <v>10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1:14">
      <c r="A12" s="8" t="s">
        <v>57</v>
      </c>
      <c r="B12" s="7" t="s">
        <v>246</v>
      </c>
      <c r="C12" s="7" t="s">
        <v>247</v>
      </c>
      <c r="D12" s="7" t="s">
        <v>248</v>
      </c>
      <c r="E12" s="7" t="s">
        <v>497</v>
      </c>
      <c r="F12" s="7" t="s">
        <v>249</v>
      </c>
      <c r="G12" s="7" t="s">
        <v>467</v>
      </c>
      <c r="H12" s="20" t="s">
        <v>250</v>
      </c>
      <c r="I12" s="20" t="s">
        <v>19</v>
      </c>
      <c r="J12" s="21" t="s">
        <v>85</v>
      </c>
      <c r="K12" s="8"/>
      <c r="L12" s="8" t="str">
        <f>"160,0"</f>
        <v>160,0</v>
      </c>
      <c r="M12" s="8" t="str">
        <f>"109,9360"</f>
        <v>109,9360</v>
      </c>
      <c r="N12" s="7" t="s">
        <v>462</v>
      </c>
    </row>
    <row r="13" spans="1:14">
      <c r="A13" s="10" t="s">
        <v>58</v>
      </c>
      <c r="B13" s="9" t="s">
        <v>251</v>
      </c>
      <c r="C13" s="9" t="s">
        <v>252</v>
      </c>
      <c r="D13" s="9" t="s">
        <v>253</v>
      </c>
      <c r="E13" s="9" t="s">
        <v>497</v>
      </c>
      <c r="F13" s="9" t="s">
        <v>455</v>
      </c>
      <c r="G13" s="9" t="s">
        <v>484</v>
      </c>
      <c r="H13" s="22" t="s">
        <v>171</v>
      </c>
      <c r="I13" s="23" t="s">
        <v>17</v>
      </c>
      <c r="J13" s="23" t="s">
        <v>197</v>
      </c>
      <c r="K13" s="10"/>
      <c r="L13" s="10" t="str">
        <f>"135,0"</f>
        <v>135,0</v>
      </c>
      <c r="M13" s="10" t="str">
        <f>"92,3130"</f>
        <v>92,3130</v>
      </c>
      <c r="N13" s="9" t="s">
        <v>462</v>
      </c>
    </row>
    <row r="14" spans="1:14">
      <c r="B14" s="5" t="s">
        <v>59</v>
      </c>
    </row>
    <row r="15" spans="1:14" ht="16">
      <c r="A15" s="40" t="s">
        <v>94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</row>
    <row r="16" spans="1:14">
      <c r="A16" s="8" t="s">
        <v>57</v>
      </c>
      <c r="B16" s="7" t="s">
        <v>254</v>
      </c>
      <c r="C16" s="7" t="s">
        <v>255</v>
      </c>
      <c r="D16" s="7" t="s">
        <v>256</v>
      </c>
      <c r="E16" s="7" t="s">
        <v>497</v>
      </c>
      <c r="F16" s="7" t="s">
        <v>455</v>
      </c>
      <c r="G16" s="7" t="s">
        <v>478</v>
      </c>
      <c r="H16" s="20" t="s">
        <v>19</v>
      </c>
      <c r="I16" s="20" t="s">
        <v>123</v>
      </c>
      <c r="J16" s="21" t="s">
        <v>191</v>
      </c>
      <c r="K16" s="8"/>
      <c r="L16" s="8" t="str">
        <f>"170,0"</f>
        <v>170,0</v>
      </c>
      <c r="M16" s="8" t="str">
        <f>"108,5960"</f>
        <v>108,5960</v>
      </c>
      <c r="N16" s="31" t="s">
        <v>428</v>
      </c>
    </row>
    <row r="17" spans="1:14">
      <c r="A17" s="12" t="s">
        <v>58</v>
      </c>
      <c r="B17" s="11" t="s">
        <v>257</v>
      </c>
      <c r="C17" s="11" t="s">
        <v>258</v>
      </c>
      <c r="D17" s="11" t="s">
        <v>256</v>
      </c>
      <c r="E17" s="11" t="s">
        <v>497</v>
      </c>
      <c r="F17" s="11" t="s">
        <v>455</v>
      </c>
      <c r="G17" s="11" t="s">
        <v>465</v>
      </c>
      <c r="H17" s="28" t="s">
        <v>259</v>
      </c>
      <c r="I17" s="24" t="s">
        <v>250</v>
      </c>
      <c r="J17" s="24" t="s">
        <v>250</v>
      </c>
      <c r="K17" s="12"/>
      <c r="L17" s="12" t="str">
        <f>"147,5"</f>
        <v>147,5</v>
      </c>
      <c r="M17" s="12" t="str">
        <f>"94,2230"</f>
        <v>94,2230</v>
      </c>
      <c r="N17" s="11" t="s">
        <v>444</v>
      </c>
    </row>
    <row r="18" spans="1:14">
      <c r="A18" s="10" t="s">
        <v>57</v>
      </c>
      <c r="B18" s="9" t="s">
        <v>260</v>
      </c>
      <c r="C18" s="9" t="s">
        <v>261</v>
      </c>
      <c r="D18" s="9" t="s">
        <v>262</v>
      </c>
      <c r="E18" s="9" t="s">
        <v>499</v>
      </c>
      <c r="F18" s="9" t="s">
        <v>455</v>
      </c>
      <c r="G18" s="9" t="s">
        <v>465</v>
      </c>
      <c r="H18" s="22" t="s">
        <v>70</v>
      </c>
      <c r="I18" s="22" t="s">
        <v>181</v>
      </c>
      <c r="J18" s="22" t="s">
        <v>83</v>
      </c>
      <c r="K18" s="10"/>
      <c r="L18" s="10" t="str">
        <f>"130,0"</f>
        <v>130,0</v>
      </c>
      <c r="M18" s="10" t="str">
        <f>"87,7701"</f>
        <v>87,7701</v>
      </c>
      <c r="N18" s="9" t="s">
        <v>462</v>
      </c>
    </row>
    <row r="19" spans="1:14">
      <c r="B19" s="5" t="s">
        <v>59</v>
      </c>
    </row>
    <row r="20" spans="1:14" ht="16">
      <c r="A20" s="40" t="s">
        <v>71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</row>
    <row r="21" spans="1:14">
      <c r="A21" s="8" t="s">
        <v>57</v>
      </c>
      <c r="B21" s="7" t="s">
        <v>263</v>
      </c>
      <c r="C21" s="7" t="s">
        <v>264</v>
      </c>
      <c r="D21" s="7" t="s">
        <v>265</v>
      </c>
      <c r="E21" s="7" t="s">
        <v>497</v>
      </c>
      <c r="F21" s="7" t="s">
        <v>98</v>
      </c>
      <c r="G21" s="7" t="s">
        <v>465</v>
      </c>
      <c r="H21" s="20" t="s">
        <v>92</v>
      </c>
      <c r="I21" s="20" t="s">
        <v>16</v>
      </c>
      <c r="J21" s="20" t="s">
        <v>93</v>
      </c>
      <c r="K21" s="8"/>
      <c r="L21" s="8" t="str">
        <f>"230,0"</f>
        <v>230,0</v>
      </c>
      <c r="M21" s="8" t="str">
        <f>"141,0820"</f>
        <v>141,0820</v>
      </c>
      <c r="N21" s="7" t="s">
        <v>462</v>
      </c>
    </row>
    <row r="22" spans="1:14">
      <c r="A22" s="12" t="s">
        <v>58</v>
      </c>
      <c r="B22" s="11" t="s">
        <v>266</v>
      </c>
      <c r="C22" s="11" t="s">
        <v>267</v>
      </c>
      <c r="D22" s="11" t="s">
        <v>268</v>
      </c>
      <c r="E22" s="11" t="s">
        <v>497</v>
      </c>
      <c r="F22" s="11" t="s">
        <v>455</v>
      </c>
      <c r="G22" s="11" t="s">
        <v>465</v>
      </c>
      <c r="H22" s="28" t="s">
        <v>102</v>
      </c>
      <c r="I22" s="28" t="s">
        <v>269</v>
      </c>
      <c r="J22" s="24" t="s">
        <v>203</v>
      </c>
      <c r="K22" s="12"/>
      <c r="L22" s="12" t="str">
        <f>"192,5"</f>
        <v>192,5</v>
      </c>
      <c r="M22" s="12" t="str">
        <f>"117,5790"</f>
        <v>117,5790</v>
      </c>
      <c r="N22" s="11" t="s">
        <v>462</v>
      </c>
    </row>
    <row r="23" spans="1:14">
      <c r="A23" s="10" t="s">
        <v>138</v>
      </c>
      <c r="B23" s="9" t="s">
        <v>232</v>
      </c>
      <c r="C23" s="9" t="s">
        <v>233</v>
      </c>
      <c r="D23" s="9" t="s">
        <v>234</v>
      </c>
      <c r="E23" s="9" t="s">
        <v>497</v>
      </c>
      <c r="F23" s="9" t="s">
        <v>455</v>
      </c>
      <c r="G23" s="9" t="s">
        <v>469</v>
      </c>
      <c r="H23" s="22" t="s">
        <v>102</v>
      </c>
      <c r="I23" s="23" t="s">
        <v>270</v>
      </c>
      <c r="J23" s="23" t="s">
        <v>270</v>
      </c>
      <c r="K23" s="10"/>
      <c r="L23" s="10" t="str">
        <f>"190,0"</f>
        <v>190,0</v>
      </c>
      <c r="M23" s="10" t="str">
        <f>"116,8880"</f>
        <v>116,8880</v>
      </c>
      <c r="N23" s="9" t="s">
        <v>438</v>
      </c>
    </row>
    <row r="24" spans="1:14">
      <c r="B24" s="5" t="s">
        <v>59</v>
      </c>
    </row>
    <row r="25" spans="1:14" ht="16">
      <c r="A25" s="40" t="s">
        <v>235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1:14">
      <c r="A26" s="8" t="s">
        <v>57</v>
      </c>
      <c r="B26" s="7" t="s">
        <v>271</v>
      </c>
      <c r="C26" s="7" t="s">
        <v>272</v>
      </c>
      <c r="D26" s="7" t="s">
        <v>273</v>
      </c>
      <c r="E26" s="7" t="s">
        <v>497</v>
      </c>
      <c r="F26" s="7" t="s">
        <v>455</v>
      </c>
      <c r="G26" s="7" t="s">
        <v>465</v>
      </c>
      <c r="H26" s="20" t="s">
        <v>15</v>
      </c>
      <c r="I26" s="21" t="s">
        <v>274</v>
      </c>
      <c r="J26" s="21" t="s">
        <v>274</v>
      </c>
      <c r="K26" s="8"/>
      <c r="L26" s="8" t="str">
        <f>"215,0"</f>
        <v>215,0</v>
      </c>
      <c r="M26" s="8" t="str">
        <f>"130,3330"</f>
        <v>130,3330</v>
      </c>
      <c r="N26" s="7" t="s">
        <v>448</v>
      </c>
    </row>
    <row r="27" spans="1:14">
      <c r="A27" s="10" t="s">
        <v>58</v>
      </c>
      <c r="B27" s="9" t="s">
        <v>275</v>
      </c>
      <c r="C27" s="9" t="s">
        <v>276</v>
      </c>
      <c r="D27" s="9" t="s">
        <v>277</v>
      </c>
      <c r="E27" s="9" t="s">
        <v>497</v>
      </c>
      <c r="F27" s="9" t="s">
        <v>455</v>
      </c>
      <c r="G27" s="9" t="s">
        <v>485</v>
      </c>
      <c r="H27" s="22" t="s">
        <v>91</v>
      </c>
      <c r="I27" s="22" t="s">
        <v>92</v>
      </c>
      <c r="J27" s="23" t="s">
        <v>15</v>
      </c>
      <c r="K27" s="10"/>
      <c r="L27" s="10" t="str">
        <f>"210,0"</f>
        <v>210,0</v>
      </c>
      <c r="M27" s="10" t="str">
        <f>"124,8660"</f>
        <v>124,8660</v>
      </c>
      <c r="N27" s="9" t="s">
        <v>462</v>
      </c>
    </row>
    <row r="28" spans="1:14">
      <c r="B28" s="5" t="s">
        <v>59</v>
      </c>
    </row>
    <row r="29" spans="1:14" ht="16">
      <c r="A29" s="40" t="s">
        <v>32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</row>
    <row r="30" spans="1:14">
      <c r="A30" s="8" t="s">
        <v>57</v>
      </c>
      <c r="B30" s="7" t="s">
        <v>278</v>
      </c>
      <c r="C30" s="7" t="s">
        <v>279</v>
      </c>
      <c r="D30" s="7" t="s">
        <v>280</v>
      </c>
      <c r="E30" s="7" t="s">
        <v>497</v>
      </c>
      <c r="F30" s="7" t="s">
        <v>455</v>
      </c>
      <c r="G30" s="7" t="s">
        <v>465</v>
      </c>
      <c r="H30" s="20" t="s">
        <v>269</v>
      </c>
      <c r="I30" s="21" t="s">
        <v>281</v>
      </c>
      <c r="J30" s="21" t="s">
        <v>281</v>
      </c>
      <c r="K30" s="8"/>
      <c r="L30" s="8" t="str">
        <f>"192,5"</f>
        <v>192,5</v>
      </c>
      <c r="M30" s="8" t="str">
        <f>"111,0725"</f>
        <v>111,0725</v>
      </c>
      <c r="N30" s="7" t="s">
        <v>462</v>
      </c>
    </row>
    <row r="31" spans="1:14">
      <c r="A31" s="10" t="s">
        <v>58</v>
      </c>
      <c r="B31" s="9" t="s">
        <v>40</v>
      </c>
      <c r="C31" s="9" t="s">
        <v>41</v>
      </c>
      <c r="D31" s="9" t="s">
        <v>42</v>
      </c>
      <c r="E31" s="9" t="s">
        <v>497</v>
      </c>
      <c r="F31" s="9" t="s">
        <v>455</v>
      </c>
      <c r="G31" s="9" t="s">
        <v>465</v>
      </c>
      <c r="H31" s="23" t="s">
        <v>44</v>
      </c>
      <c r="I31" s="22" t="s">
        <v>123</v>
      </c>
      <c r="J31" s="22" t="s">
        <v>191</v>
      </c>
      <c r="K31" s="10"/>
      <c r="L31" s="10" t="str">
        <f>"175,0"</f>
        <v>175,0</v>
      </c>
      <c r="M31" s="10" t="str">
        <f>"100,2750"</f>
        <v>100,2750</v>
      </c>
      <c r="N31" s="9" t="s">
        <v>439</v>
      </c>
    </row>
    <row r="32" spans="1:14">
      <c r="B32" s="5" t="s">
        <v>59</v>
      </c>
    </row>
    <row r="33" spans="2:14">
      <c r="B33" s="5" t="s">
        <v>59</v>
      </c>
      <c r="F33" s="6"/>
      <c r="G33" s="6"/>
      <c r="L33" s="5"/>
      <c r="M33" s="3"/>
      <c r="N33" s="3"/>
    </row>
    <row r="34" spans="2:14">
      <c r="B34" s="5" t="s">
        <v>59</v>
      </c>
      <c r="F34" s="6"/>
      <c r="G34" s="6"/>
      <c r="L34" s="5"/>
      <c r="M34" s="3"/>
      <c r="N34" s="3"/>
    </row>
    <row r="35" spans="2:14">
      <c r="B35" s="5" t="s">
        <v>59</v>
      </c>
      <c r="F35" s="6"/>
      <c r="G35" s="6"/>
      <c r="L35" s="5"/>
      <c r="M35" s="3"/>
      <c r="N35" s="3"/>
    </row>
    <row r="36" spans="2:14">
      <c r="B36" s="5" t="s">
        <v>59</v>
      </c>
      <c r="F36" s="6"/>
      <c r="G36" s="6"/>
      <c r="L36" s="5"/>
      <c r="M36" s="3"/>
      <c r="N36" s="3"/>
    </row>
    <row r="37" spans="2:14">
      <c r="B37" s="5" t="s">
        <v>59</v>
      </c>
      <c r="F37" s="6"/>
      <c r="G37" s="6"/>
      <c r="L37" s="5"/>
      <c r="M37" s="3"/>
      <c r="N37" s="3"/>
    </row>
    <row r="38" spans="2:14">
      <c r="B38" s="5" t="s">
        <v>59</v>
      </c>
      <c r="F38" s="6"/>
      <c r="G38" s="6"/>
      <c r="L38" s="5"/>
      <c r="M38" s="3"/>
      <c r="N38" s="3"/>
    </row>
    <row r="39" spans="2:14" ht="16">
      <c r="B39" s="5" t="s">
        <v>59</v>
      </c>
      <c r="F39" s="13"/>
    </row>
    <row r="40" spans="2:14">
      <c r="B40" s="5" t="s">
        <v>59</v>
      </c>
    </row>
    <row r="41" spans="2:14" ht="18">
      <c r="B41" s="5" t="s">
        <v>59</v>
      </c>
      <c r="C41" s="14" t="s">
        <v>47</v>
      </c>
      <c r="D41" s="14"/>
    </row>
    <row r="42" spans="2:14">
      <c r="B42" s="5" t="s">
        <v>59</v>
      </c>
    </row>
    <row r="43" spans="2:14">
      <c r="B43" s="5" t="s">
        <v>59</v>
      </c>
    </row>
    <row r="44" spans="2:14" ht="16">
      <c r="B44" s="5" t="s">
        <v>59</v>
      </c>
      <c r="C44" s="15" t="s">
        <v>48</v>
      </c>
      <c r="D44" s="15"/>
    </row>
    <row r="45" spans="2:14" ht="14">
      <c r="B45" s="5" t="s">
        <v>59</v>
      </c>
      <c r="C45" s="16"/>
      <c r="D45" s="17" t="s">
        <v>49</v>
      </c>
    </row>
    <row r="46" spans="2:14" ht="14">
      <c r="B46" s="5" t="s">
        <v>59</v>
      </c>
      <c r="C46" s="19" t="s">
        <v>50</v>
      </c>
      <c r="D46" s="19" t="s">
        <v>51</v>
      </c>
      <c r="E46" s="19" t="s">
        <v>52</v>
      </c>
      <c r="F46" s="19" t="s">
        <v>239</v>
      </c>
      <c r="G46" s="19" t="s">
        <v>54</v>
      </c>
    </row>
    <row r="47" spans="2:14">
      <c r="B47" s="5" t="s">
        <v>59</v>
      </c>
      <c r="C47" s="5" t="s">
        <v>263</v>
      </c>
      <c r="D47" s="5" t="s">
        <v>49</v>
      </c>
      <c r="E47" s="6" t="s">
        <v>78</v>
      </c>
      <c r="F47" s="6" t="s">
        <v>93</v>
      </c>
      <c r="G47" s="6" t="s">
        <v>282</v>
      </c>
    </row>
    <row r="48" spans="2:14">
      <c r="B48" s="5" t="s">
        <v>59</v>
      </c>
      <c r="C48" s="5" t="s">
        <v>271</v>
      </c>
      <c r="D48" s="5" t="s">
        <v>49</v>
      </c>
      <c r="E48" s="6" t="s">
        <v>240</v>
      </c>
      <c r="F48" s="6" t="s">
        <v>15</v>
      </c>
      <c r="G48" s="6" t="s">
        <v>283</v>
      </c>
    </row>
    <row r="49" spans="2:7">
      <c r="B49" s="5" t="s">
        <v>59</v>
      </c>
      <c r="C49" s="5" t="s">
        <v>275</v>
      </c>
      <c r="D49" s="5" t="s">
        <v>49</v>
      </c>
      <c r="E49" s="6" t="s">
        <v>240</v>
      </c>
      <c r="F49" s="6" t="s">
        <v>92</v>
      </c>
      <c r="G49" s="6" t="s">
        <v>284</v>
      </c>
    </row>
    <row r="50" spans="2:7">
      <c r="B50" s="5" t="s">
        <v>59</v>
      </c>
    </row>
    <row r="51" spans="2:7" ht="14">
      <c r="B51" s="5" t="s">
        <v>59</v>
      </c>
      <c r="C51" s="16"/>
      <c r="D51" s="17"/>
    </row>
    <row r="52" spans="2:7">
      <c r="B52" s="5" t="s">
        <v>59</v>
      </c>
    </row>
    <row r="53" spans="2:7">
      <c r="B53" s="5" t="s">
        <v>59</v>
      </c>
    </row>
    <row r="54" spans="2:7">
      <c r="B54" s="5" t="s">
        <v>59</v>
      </c>
    </row>
    <row r="55" spans="2:7">
      <c r="B55" s="5" t="s">
        <v>59</v>
      </c>
    </row>
    <row r="56" spans="2:7">
      <c r="B56" s="5" t="s">
        <v>59</v>
      </c>
    </row>
  </sheetData>
  <mergeCells count="19">
    <mergeCell ref="A1:N2"/>
    <mergeCell ref="A3:A4"/>
    <mergeCell ref="C3:C4"/>
    <mergeCell ref="D3:D4"/>
    <mergeCell ref="E3:E4"/>
    <mergeCell ref="F3:F4"/>
    <mergeCell ref="G3:G4"/>
    <mergeCell ref="H3:K3"/>
    <mergeCell ref="A29:K29"/>
    <mergeCell ref="L3:L4"/>
    <mergeCell ref="M3:M4"/>
    <mergeCell ref="N3:N4"/>
    <mergeCell ref="A5:K5"/>
    <mergeCell ref="B3:B4"/>
    <mergeCell ref="A8:K8"/>
    <mergeCell ref="A11:K11"/>
    <mergeCell ref="A15:K15"/>
    <mergeCell ref="A20:K20"/>
    <mergeCell ref="A25:K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17.33203125" style="5" bestFit="1" customWidth="1"/>
    <col min="8" max="10" width="5.5" style="6" customWidth="1"/>
    <col min="11" max="11" width="4.83203125" style="6" customWidth="1"/>
    <col min="12" max="12" width="10.5" style="6" bestFit="1" customWidth="1"/>
    <col min="13" max="13" width="8.5" style="6" bestFit="1" customWidth="1"/>
    <col min="14" max="14" width="22.6640625" style="5" customWidth="1"/>
    <col min="15" max="16384" width="9.1640625" style="3"/>
  </cols>
  <sheetData>
    <row r="1" spans="1:14" s="2" customFormat="1" ht="29" customHeight="1">
      <c r="A1" s="51" t="s">
        <v>486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</row>
    <row r="2" spans="1:14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14" s="1" customFormat="1" ht="12.75" customHeight="1">
      <c r="A3" s="59" t="s">
        <v>461</v>
      </c>
      <c r="B3" s="41" t="s">
        <v>0</v>
      </c>
      <c r="C3" s="61" t="s">
        <v>494</v>
      </c>
      <c r="D3" s="61" t="s">
        <v>6</v>
      </c>
      <c r="E3" s="45" t="s">
        <v>495</v>
      </c>
      <c r="F3" s="45" t="s">
        <v>4</v>
      </c>
      <c r="G3" s="45" t="s">
        <v>457</v>
      </c>
      <c r="H3" s="45" t="s">
        <v>8</v>
      </c>
      <c r="I3" s="45"/>
      <c r="J3" s="45"/>
      <c r="K3" s="45"/>
      <c r="L3" s="45" t="s">
        <v>241</v>
      </c>
      <c r="M3" s="45" t="s">
        <v>3</v>
      </c>
      <c r="N3" s="47" t="s">
        <v>2</v>
      </c>
    </row>
    <row r="4" spans="1:14" s="1" customFormat="1" ht="21" customHeight="1" thickBot="1">
      <c r="A4" s="60"/>
      <c r="B4" s="42"/>
      <c r="C4" s="46"/>
      <c r="D4" s="46"/>
      <c r="E4" s="46"/>
      <c r="F4" s="46"/>
      <c r="G4" s="46"/>
      <c r="H4" s="4">
        <v>1</v>
      </c>
      <c r="I4" s="4">
        <v>2</v>
      </c>
      <c r="J4" s="4">
        <v>3</v>
      </c>
      <c r="K4" s="4" t="s">
        <v>5</v>
      </c>
      <c r="L4" s="46"/>
      <c r="M4" s="46"/>
      <c r="N4" s="48"/>
    </row>
    <row r="5" spans="1:14" ht="16">
      <c r="A5" s="49" t="s">
        <v>71</v>
      </c>
      <c r="B5" s="49"/>
      <c r="C5" s="50"/>
      <c r="D5" s="50"/>
      <c r="E5" s="50"/>
      <c r="F5" s="50"/>
      <c r="G5" s="50"/>
      <c r="H5" s="50"/>
      <c r="I5" s="50"/>
      <c r="J5" s="50"/>
      <c r="K5" s="50"/>
    </row>
    <row r="6" spans="1:14">
      <c r="A6" s="25" t="s">
        <v>57</v>
      </c>
      <c r="B6" s="18" t="s">
        <v>355</v>
      </c>
      <c r="C6" s="18" t="s">
        <v>356</v>
      </c>
      <c r="D6" s="18" t="s">
        <v>357</v>
      </c>
      <c r="E6" s="18" t="s">
        <v>497</v>
      </c>
      <c r="F6" s="18" t="s">
        <v>455</v>
      </c>
      <c r="G6" s="18" t="s">
        <v>469</v>
      </c>
      <c r="H6" s="26" t="s">
        <v>92</v>
      </c>
      <c r="I6" s="27" t="s">
        <v>92</v>
      </c>
      <c r="J6" s="26" t="s">
        <v>16</v>
      </c>
      <c r="K6" s="25"/>
      <c r="L6" s="25" t="str">
        <f>"210,0"</f>
        <v>210,0</v>
      </c>
      <c r="M6" s="25" t="str">
        <f>"124,4355"</f>
        <v>124,4355</v>
      </c>
      <c r="N6" s="18" t="s">
        <v>440</v>
      </c>
    </row>
    <row r="7" spans="1:14">
      <c r="B7" s="5" t="s">
        <v>59</v>
      </c>
    </row>
    <row r="8" spans="1:14">
      <c r="B8" s="5" t="s">
        <v>59</v>
      </c>
      <c r="G8" s="6"/>
      <c r="M8" s="5"/>
      <c r="N8" s="3"/>
    </row>
    <row r="9" spans="1:14">
      <c r="B9" s="5" t="s">
        <v>59</v>
      </c>
      <c r="G9" s="6"/>
      <c r="M9" s="5"/>
      <c r="N9" s="3"/>
    </row>
    <row r="10" spans="1:14">
      <c r="B10" s="5" t="s">
        <v>59</v>
      </c>
      <c r="G10" s="6"/>
      <c r="M10" s="5"/>
      <c r="N10" s="3"/>
    </row>
    <row r="11" spans="1:14">
      <c r="B11" s="5" t="s">
        <v>59</v>
      </c>
      <c r="G11" s="6"/>
      <c r="M11" s="5"/>
      <c r="N11" s="3"/>
    </row>
    <row r="12" spans="1:14">
      <c r="B12" s="5" t="s">
        <v>59</v>
      </c>
      <c r="G12" s="6"/>
      <c r="M12" s="5"/>
      <c r="N12" s="3"/>
    </row>
    <row r="13" spans="1:14">
      <c r="B13" s="5" t="s">
        <v>59</v>
      </c>
      <c r="G13" s="6"/>
      <c r="M13" s="5"/>
      <c r="N13" s="3"/>
    </row>
    <row r="14" spans="1:14" ht="16">
      <c r="B14" s="5" t="s">
        <v>59</v>
      </c>
      <c r="F14" s="13"/>
    </row>
    <row r="15" spans="1:14">
      <c r="B15" s="5" t="s">
        <v>59</v>
      </c>
    </row>
    <row r="16" spans="1:14">
      <c r="B16" s="6"/>
      <c r="C16" s="6"/>
      <c r="D16" s="6"/>
      <c r="E16" s="6"/>
      <c r="F16" s="6"/>
      <c r="H16" s="3"/>
      <c r="I16" s="3"/>
      <c r="J16" s="3"/>
      <c r="K16" s="3"/>
      <c r="L16" s="3"/>
      <c r="M16" s="3"/>
      <c r="N16" s="3"/>
    </row>
    <row r="17" spans="2:14">
      <c r="B17" s="6"/>
      <c r="C17" s="6"/>
      <c r="D17" s="6"/>
      <c r="E17" s="6"/>
      <c r="F17" s="6"/>
      <c r="H17" s="3"/>
      <c r="I17" s="3"/>
      <c r="J17" s="3"/>
      <c r="K17" s="3"/>
      <c r="L17" s="3"/>
      <c r="M17" s="3"/>
      <c r="N17" s="3"/>
    </row>
    <row r="18" spans="2:14">
      <c r="B18" s="6"/>
      <c r="C18" s="6"/>
      <c r="D18" s="6"/>
      <c r="E18" s="6"/>
      <c r="F18" s="6"/>
      <c r="H18" s="3"/>
      <c r="I18" s="3"/>
      <c r="J18" s="3"/>
      <c r="K18" s="3"/>
      <c r="L18" s="3"/>
      <c r="M18" s="3"/>
      <c r="N18" s="3"/>
    </row>
    <row r="19" spans="2:14">
      <c r="B19" s="6"/>
      <c r="C19" s="6"/>
      <c r="D19" s="6"/>
      <c r="E19" s="6"/>
      <c r="F19" s="6"/>
      <c r="H19" s="3"/>
      <c r="I19" s="3"/>
      <c r="J19" s="3"/>
      <c r="K19" s="3"/>
      <c r="L19" s="3"/>
      <c r="M19" s="3"/>
      <c r="N19" s="3"/>
    </row>
    <row r="20" spans="2:14">
      <c r="B20" s="6"/>
      <c r="C20" s="6"/>
      <c r="D20" s="6"/>
      <c r="E20" s="6"/>
      <c r="F20" s="6"/>
      <c r="H20" s="3"/>
      <c r="I20" s="3"/>
      <c r="J20" s="3"/>
      <c r="K20" s="3"/>
      <c r="L20" s="3"/>
      <c r="M20" s="3"/>
      <c r="N20" s="3"/>
    </row>
    <row r="21" spans="2:14">
      <c r="B21" s="6"/>
      <c r="C21" s="6"/>
      <c r="D21" s="6"/>
      <c r="E21" s="6"/>
      <c r="F21" s="6"/>
      <c r="H21" s="3"/>
      <c r="I21" s="3"/>
      <c r="J21" s="3"/>
      <c r="K21" s="3"/>
      <c r="L21" s="3"/>
      <c r="M21" s="3"/>
      <c r="N21" s="3"/>
    </row>
  </sheetData>
  <mergeCells count="13">
    <mergeCell ref="A5:K5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22"/>
  <sheetViews>
    <sheetView workbookViewId="0">
      <selection sqref="A1:N2"/>
    </sheetView>
  </sheetViews>
  <sheetFormatPr baseColWidth="10" defaultColWidth="9.1640625" defaultRowHeight="13"/>
  <cols>
    <col min="1" max="1" width="7.5" style="5" bestFit="1" customWidth="1"/>
    <col min="2" max="2" width="21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22.6640625" style="5" customWidth="1"/>
    <col min="8" max="10" width="5.5" style="6" customWidth="1"/>
    <col min="11" max="11" width="4.83203125" style="6" customWidth="1"/>
    <col min="12" max="12" width="10.5" style="6" bestFit="1" customWidth="1"/>
    <col min="13" max="13" width="8.5" style="6" bestFit="1" customWidth="1"/>
    <col min="14" max="14" width="21.33203125" style="5" customWidth="1"/>
    <col min="15" max="16384" width="9.1640625" style="3"/>
  </cols>
  <sheetData>
    <row r="1" spans="1:14" s="2" customFormat="1" ht="29" customHeight="1">
      <c r="A1" s="51" t="s">
        <v>487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</row>
    <row r="2" spans="1:14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14" s="1" customFormat="1" ht="12.75" customHeight="1">
      <c r="A3" s="59" t="s">
        <v>461</v>
      </c>
      <c r="B3" s="41" t="s">
        <v>0</v>
      </c>
      <c r="C3" s="61" t="s">
        <v>494</v>
      </c>
      <c r="D3" s="61" t="s">
        <v>6</v>
      </c>
      <c r="E3" s="45" t="s">
        <v>495</v>
      </c>
      <c r="F3" s="45" t="s">
        <v>4</v>
      </c>
      <c r="G3" s="45" t="s">
        <v>457</v>
      </c>
      <c r="H3" s="45" t="s">
        <v>8</v>
      </c>
      <c r="I3" s="45"/>
      <c r="J3" s="45"/>
      <c r="K3" s="45"/>
      <c r="L3" s="45" t="s">
        <v>241</v>
      </c>
      <c r="M3" s="45" t="s">
        <v>3</v>
      </c>
      <c r="N3" s="47" t="s">
        <v>2</v>
      </c>
    </row>
    <row r="4" spans="1:14" s="1" customFormat="1" ht="21" customHeight="1" thickBot="1">
      <c r="A4" s="60"/>
      <c r="B4" s="42"/>
      <c r="C4" s="46"/>
      <c r="D4" s="46"/>
      <c r="E4" s="46"/>
      <c r="F4" s="46"/>
      <c r="G4" s="46"/>
      <c r="H4" s="4">
        <v>1</v>
      </c>
      <c r="I4" s="4">
        <v>2</v>
      </c>
      <c r="J4" s="4">
        <v>3</v>
      </c>
      <c r="K4" s="4" t="s">
        <v>5</v>
      </c>
      <c r="L4" s="46"/>
      <c r="M4" s="46"/>
      <c r="N4" s="48"/>
    </row>
    <row r="5" spans="1:14" ht="16">
      <c r="A5" s="49" t="s">
        <v>10</v>
      </c>
      <c r="B5" s="49"/>
      <c r="C5" s="50"/>
      <c r="D5" s="50"/>
      <c r="E5" s="50"/>
      <c r="F5" s="50"/>
      <c r="G5" s="50"/>
      <c r="H5" s="50"/>
      <c r="I5" s="50"/>
      <c r="J5" s="50"/>
      <c r="K5" s="50"/>
    </row>
    <row r="6" spans="1:14">
      <c r="A6" s="25" t="s">
        <v>57</v>
      </c>
      <c r="B6" s="18" t="s">
        <v>229</v>
      </c>
      <c r="C6" s="18" t="s">
        <v>230</v>
      </c>
      <c r="D6" s="18" t="s">
        <v>231</v>
      </c>
      <c r="E6" s="18" t="s">
        <v>499</v>
      </c>
      <c r="F6" s="18" t="s">
        <v>455</v>
      </c>
      <c r="G6" s="18" t="s">
        <v>483</v>
      </c>
      <c r="H6" s="26" t="s">
        <v>25</v>
      </c>
      <c r="I6" s="27" t="s">
        <v>25</v>
      </c>
      <c r="J6" s="27" t="s">
        <v>29</v>
      </c>
      <c r="K6" s="25"/>
      <c r="L6" s="25" t="str">
        <f>"77,5"</f>
        <v>77,5</v>
      </c>
      <c r="M6" s="25" t="str">
        <f>"64,5293"</f>
        <v>64,5293</v>
      </c>
      <c r="N6" s="18" t="s">
        <v>423</v>
      </c>
    </row>
    <row r="7" spans="1:14">
      <c r="B7" s="5" t="s">
        <v>59</v>
      </c>
    </row>
    <row r="8" spans="1:14" ht="16">
      <c r="A8" s="40" t="s">
        <v>71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4">
      <c r="A9" s="25" t="s">
        <v>57</v>
      </c>
      <c r="B9" s="18" t="s">
        <v>232</v>
      </c>
      <c r="C9" s="18" t="s">
        <v>233</v>
      </c>
      <c r="D9" s="18" t="s">
        <v>234</v>
      </c>
      <c r="E9" s="18" t="s">
        <v>497</v>
      </c>
      <c r="F9" s="18" t="s">
        <v>455</v>
      </c>
      <c r="G9" s="18" t="s">
        <v>469</v>
      </c>
      <c r="H9" s="27" t="s">
        <v>20</v>
      </c>
      <c r="I9" s="27" t="s">
        <v>75</v>
      </c>
      <c r="J9" s="26" t="s">
        <v>107</v>
      </c>
      <c r="K9" s="25"/>
      <c r="L9" s="25" t="str">
        <f>"255,0"</f>
        <v>255,0</v>
      </c>
      <c r="M9" s="25" t="str">
        <f>"149,9400"</f>
        <v>149,9400</v>
      </c>
      <c r="N9" s="18" t="s">
        <v>449</v>
      </c>
    </row>
    <row r="10" spans="1:14">
      <c r="B10" s="5" t="s">
        <v>59</v>
      </c>
    </row>
    <row r="11" spans="1:14" ht="16">
      <c r="A11" s="40" t="s">
        <v>235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1:14">
      <c r="A12" s="25" t="s">
        <v>57</v>
      </c>
      <c r="B12" s="18" t="s">
        <v>236</v>
      </c>
      <c r="C12" s="18" t="s">
        <v>237</v>
      </c>
      <c r="D12" s="18" t="s">
        <v>238</v>
      </c>
      <c r="E12" s="18" t="s">
        <v>497</v>
      </c>
      <c r="F12" s="18" t="s">
        <v>455</v>
      </c>
      <c r="G12" s="18" t="s">
        <v>488</v>
      </c>
      <c r="H12" s="27" t="s">
        <v>109</v>
      </c>
      <c r="I12" s="26" t="s">
        <v>116</v>
      </c>
      <c r="J12" s="26" t="s">
        <v>116</v>
      </c>
      <c r="K12" s="25"/>
      <c r="L12" s="25" t="str">
        <f>"290,0"</f>
        <v>290,0</v>
      </c>
      <c r="M12" s="25" t="str">
        <f>"164,8505"</f>
        <v>164,8505</v>
      </c>
      <c r="N12" s="18" t="s">
        <v>462</v>
      </c>
    </row>
    <row r="13" spans="1:14">
      <c r="B13" s="5" t="s">
        <v>59</v>
      </c>
    </row>
    <row r="14" spans="1:14">
      <c r="B14" s="5" t="s">
        <v>59</v>
      </c>
      <c r="G14" s="6"/>
      <c r="M14" s="5"/>
      <c r="N14" s="3"/>
    </row>
    <row r="15" spans="1:14">
      <c r="B15" s="5" t="s">
        <v>59</v>
      </c>
      <c r="G15" s="6"/>
      <c r="M15" s="5"/>
      <c r="N15" s="3"/>
    </row>
    <row r="16" spans="1:14">
      <c r="B16" s="5" t="s">
        <v>59</v>
      </c>
      <c r="G16" s="6"/>
      <c r="M16" s="5"/>
      <c r="N16" s="3"/>
    </row>
    <row r="17" spans="2:14">
      <c r="B17" s="5" t="s">
        <v>59</v>
      </c>
      <c r="G17" s="6"/>
      <c r="M17" s="5"/>
      <c r="N17" s="3"/>
    </row>
    <row r="18" spans="2:14">
      <c r="B18" s="5" t="s">
        <v>59</v>
      </c>
      <c r="G18" s="6"/>
      <c r="M18" s="5"/>
      <c r="N18" s="3"/>
    </row>
    <row r="19" spans="2:14">
      <c r="B19" s="5" t="s">
        <v>59</v>
      </c>
      <c r="G19" s="6"/>
      <c r="M19" s="5"/>
      <c r="N19" s="3"/>
    </row>
    <row r="20" spans="2:14" ht="16">
      <c r="B20" s="5" t="s">
        <v>59</v>
      </c>
      <c r="F20" s="13"/>
    </row>
    <row r="21" spans="2:14">
      <c r="B21" s="5" t="s">
        <v>59</v>
      </c>
    </row>
    <row r="22" spans="2:14">
      <c r="B22" s="5" t="s">
        <v>59</v>
      </c>
    </row>
  </sheetData>
  <mergeCells count="15"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8:K8"/>
    <mergeCell ref="A11:K11"/>
    <mergeCell ref="B3:B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Жим лежа без экип ДК</vt:lpstr>
      <vt:lpstr>WRPF Жим лежа без экип</vt:lpstr>
      <vt:lpstr>WEPF Жим софт однопетельная ДК</vt:lpstr>
      <vt:lpstr>WEPF Жим софт однопетельная</vt:lpstr>
      <vt:lpstr>WEPF Жим софт многопетельнаяДК</vt:lpstr>
      <vt:lpstr>WEPF Жим софт многопетельная</vt:lpstr>
      <vt:lpstr>WRPF Тяга без экипировки ДК</vt:lpstr>
      <vt:lpstr>WRPF Тяга без экипировки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2021-11-17T13:48:04Z</dcterms:modified>
</cp:coreProperties>
</file>