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09C72F04-18BF-0C47-9CC7-AAAB09183085}" xr6:coauthVersionLast="45" xr6:coauthVersionMax="47" xr10:uidLastSave="{00000000-0000-0000-0000-000000000000}"/>
  <bookViews>
    <workbookView xWindow="900" yWindow="480" windowWidth="27560" windowHeight="15640" firstSheet="15" activeTab="15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" sheetId="5" r:id="rId3"/>
    <sheet name="WRPF Двоеборье без экип ДК" sheetId="28" r:id="rId4"/>
    <sheet name="WRPF Двоеборье без экип" sheetId="27" r:id="rId5"/>
    <sheet name="WEPF Двоеборье экип" sheetId="29" r:id="rId6"/>
    <sheet name="WRPF Жим лежа без экип ДК" sheetId="15" r:id="rId7"/>
    <sheet name="WRPF Жим лежа без экип" sheetId="14" r:id="rId8"/>
    <sheet name="WEPF Жим однослой ДК" sheetId="18" r:id="rId9"/>
    <sheet name="WEPF Жим многослой" sheetId="21" r:id="rId10"/>
    <sheet name="WEPF Жим софт однопетельная ДК" sheetId="16" r:id="rId11"/>
    <sheet name="WEPF Жим софт однопетельная" sheetId="13" r:id="rId12"/>
    <sheet name="WEPF Жим софт многопетельная" sheetId="19" r:id="rId13"/>
    <sheet name="WRPF Тяга без экипировки ДК" sheetId="24" r:id="rId14"/>
    <sheet name="WRPF Тяга без экипировки" sheetId="23" r:id="rId15"/>
    <sheet name="WEPF Тяга экип" sheetId="25" r:id="rId16"/>
  </sheets>
  <definedNames>
    <definedName name="_FilterDatabase" localSheetId="2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29" l="1"/>
  <c r="P14" i="28"/>
  <c r="P13" i="28"/>
  <c r="O13" i="28"/>
  <c r="P10" i="28"/>
  <c r="O10" i="28"/>
  <c r="P7" i="28"/>
  <c r="O7" i="28"/>
  <c r="P6" i="28"/>
  <c r="O6" i="28"/>
  <c r="P9" i="27"/>
  <c r="O9" i="27"/>
  <c r="P6" i="27"/>
  <c r="O6" i="27"/>
  <c r="L9" i="25"/>
  <c r="K9" i="25"/>
  <c r="L6" i="25"/>
  <c r="K6" i="25"/>
  <c r="L31" i="24"/>
  <c r="K31" i="24"/>
  <c r="L30" i="24"/>
  <c r="K30" i="24"/>
  <c r="L27" i="24"/>
  <c r="K27" i="24"/>
  <c r="L24" i="24"/>
  <c r="K24" i="24"/>
  <c r="L21" i="24"/>
  <c r="K21" i="24"/>
  <c r="L18" i="24"/>
  <c r="K18" i="24"/>
  <c r="L15" i="24"/>
  <c r="K15" i="24"/>
  <c r="L12" i="24"/>
  <c r="K12" i="24"/>
  <c r="L9" i="24"/>
  <c r="K9" i="24"/>
  <c r="L6" i="24"/>
  <c r="K6" i="24"/>
  <c r="L16" i="23"/>
  <c r="K16" i="23"/>
  <c r="L13" i="23"/>
  <c r="K13" i="23"/>
  <c r="L12" i="23"/>
  <c r="K12" i="23"/>
  <c r="L9" i="23"/>
  <c r="K9" i="23"/>
  <c r="L6" i="23"/>
  <c r="K6" i="23"/>
  <c r="L6" i="21"/>
  <c r="K6" i="21"/>
  <c r="L12" i="19"/>
  <c r="K12" i="19"/>
  <c r="L9" i="19"/>
  <c r="K9" i="19"/>
  <c r="L6" i="19"/>
  <c r="K6" i="19"/>
  <c r="L6" i="18"/>
  <c r="K6" i="18"/>
  <c r="L7" i="16"/>
  <c r="K7" i="16"/>
  <c r="L6" i="16"/>
  <c r="K6" i="16"/>
  <c r="L40" i="15"/>
  <c r="K40" i="15"/>
  <c r="L39" i="15"/>
  <c r="K39" i="15"/>
  <c r="L36" i="15"/>
  <c r="K36" i="15"/>
  <c r="L35" i="15"/>
  <c r="K35" i="15"/>
  <c r="L34" i="15"/>
  <c r="K34" i="15"/>
  <c r="L33" i="15"/>
  <c r="K33" i="15"/>
  <c r="L30" i="15"/>
  <c r="K30" i="15"/>
  <c r="L29" i="15"/>
  <c r="K29" i="15"/>
  <c r="L28" i="15"/>
  <c r="K28" i="15"/>
  <c r="L25" i="15"/>
  <c r="K25" i="15"/>
  <c r="L24" i="15"/>
  <c r="K24" i="15"/>
  <c r="L21" i="15"/>
  <c r="L20" i="15"/>
  <c r="K20" i="15"/>
  <c r="L17" i="15"/>
  <c r="K17" i="15"/>
  <c r="L16" i="15"/>
  <c r="K16" i="15"/>
  <c r="L13" i="15"/>
  <c r="K13" i="15"/>
  <c r="L12" i="15"/>
  <c r="K12" i="15"/>
  <c r="L9" i="15"/>
  <c r="K9" i="15"/>
  <c r="L6" i="15"/>
  <c r="L26" i="14"/>
  <c r="K26" i="14"/>
  <c r="L23" i="14"/>
  <c r="K23" i="14"/>
  <c r="L22" i="14"/>
  <c r="K22" i="14"/>
  <c r="L21" i="14"/>
  <c r="K21" i="14"/>
  <c r="L18" i="14"/>
  <c r="K18" i="14"/>
  <c r="L17" i="14"/>
  <c r="K17" i="14"/>
  <c r="L14" i="14"/>
  <c r="K14" i="14"/>
  <c r="L11" i="14"/>
  <c r="K11" i="14"/>
  <c r="L10" i="14"/>
  <c r="K10" i="14"/>
  <c r="L7" i="14"/>
  <c r="K7" i="14"/>
  <c r="L6" i="14"/>
  <c r="K6" i="14"/>
  <c r="L12" i="13"/>
  <c r="L9" i="13"/>
  <c r="K9" i="13"/>
  <c r="L6" i="13"/>
  <c r="K6" i="13"/>
  <c r="T24" i="10"/>
  <c r="S24" i="10"/>
  <c r="T21" i="10"/>
  <c r="S21" i="10"/>
  <c r="T18" i="10"/>
  <c r="T15" i="10"/>
  <c r="S15" i="10"/>
  <c r="T12" i="10"/>
  <c r="S12" i="10"/>
  <c r="T9" i="10"/>
  <c r="S9" i="10"/>
  <c r="T6" i="10"/>
  <c r="S6" i="10"/>
  <c r="T12" i="9"/>
  <c r="S12" i="9"/>
  <c r="T9" i="9"/>
  <c r="S9" i="9"/>
  <c r="T6" i="9"/>
  <c r="S6" i="9"/>
  <c r="T6" i="5"/>
</calcChain>
</file>

<file path=xl/sharedStrings.xml><?xml version="1.0" encoding="utf-8"?>
<sst xmlns="http://schemas.openxmlformats.org/spreadsheetml/2006/main" count="1172" uniqueCount="402">
  <si>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</si>
  <si>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</si>
  <si>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</si>
  <si>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</si>
  <si>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</si>
  <si>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</si>
  <si>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</si>
  <si>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</si>
  <si>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</si>
  <si>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</si>
  <si>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100</t>
  </si>
  <si>
    <t>Воробьев Игорь</t>
  </si>
  <si>
    <t>Открытая (01.06.1994)/27</t>
  </si>
  <si>
    <t>98,60</t>
  </si>
  <si>
    <t>310,0</t>
  </si>
  <si>
    <t>330,0</t>
  </si>
  <si>
    <t>350,0</t>
  </si>
  <si>
    <t>180,0</t>
  </si>
  <si>
    <t>340,0</t>
  </si>
  <si>
    <t xml:space="preserve">Абсолютный зачёт </t>
  </si>
  <si>
    <t>-</t>
  </si>
  <si>
    <t/>
  </si>
  <si>
    <t>ВЕСОВАЯ КАТЕГОРИЯ   67.5</t>
  </si>
  <si>
    <t>Кульшарипов Рифат</t>
  </si>
  <si>
    <t>Юниоры (10.10.2000)/21</t>
  </si>
  <si>
    <t>65,30</t>
  </si>
  <si>
    <t>135,0</t>
  </si>
  <si>
    <t>145,0</t>
  </si>
  <si>
    <t>152,5</t>
  </si>
  <si>
    <t>100,0</t>
  </si>
  <si>
    <t>105,0</t>
  </si>
  <si>
    <t>110,0</t>
  </si>
  <si>
    <t>170,0</t>
  </si>
  <si>
    <t>190,0</t>
  </si>
  <si>
    <t>ВЕСОВАЯ КАТЕГОРИЯ   110</t>
  </si>
  <si>
    <t>Семенов Владислав</t>
  </si>
  <si>
    <t>Открытая (29.06.1997)/24</t>
  </si>
  <si>
    <t>106,90</t>
  </si>
  <si>
    <t>200,0</t>
  </si>
  <si>
    <t>215,0</t>
  </si>
  <si>
    <t>225,0</t>
  </si>
  <si>
    <t>160,0</t>
  </si>
  <si>
    <t>175,0</t>
  </si>
  <si>
    <t>240,0</t>
  </si>
  <si>
    <t>255,0</t>
  </si>
  <si>
    <t>265,0</t>
  </si>
  <si>
    <t>ВЕСОВАЯ КАТЕГОРИЯ   125</t>
  </si>
  <si>
    <t>Туманов Андрей</t>
  </si>
  <si>
    <t>Открытая (02.04.1995)/26</t>
  </si>
  <si>
    <t>111,20</t>
  </si>
  <si>
    <t>250,0</t>
  </si>
  <si>
    <t>270,0</t>
  </si>
  <si>
    <t>285,0</t>
  </si>
  <si>
    <t>140,0</t>
  </si>
  <si>
    <t>155,0</t>
  </si>
  <si>
    <t>260,0</t>
  </si>
  <si>
    <t>280,0</t>
  </si>
  <si>
    <t xml:space="preserve">Амазян Д.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</si>
  <si>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</si>
  <si>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</si>
  <si>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</si>
  <si>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</si>
  <si>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 xml:space="preserve">Открытая </t>
  </si>
  <si>
    <t>1</t>
  </si>
  <si>
    <t>ВЕСОВАЯ КАТЕГОРИЯ   56</t>
  </si>
  <si>
    <t>Докудовская Елена</t>
  </si>
  <si>
    <t>Открытая (25.12.1981)/39</t>
  </si>
  <si>
    <t>55,50</t>
  </si>
  <si>
    <t>107,5</t>
  </si>
  <si>
    <t>45,0</t>
  </si>
  <si>
    <t>50,0</t>
  </si>
  <si>
    <t>52,5</t>
  </si>
  <si>
    <t>120,0</t>
  </si>
  <si>
    <t>125,0</t>
  </si>
  <si>
    <t>132,5</t>
  </si>
  <si>
    <t>ВЕСОВАЯ КАТЕГОРИЯ   60</t>
  </si>
  <si>
    <t>Денщикова Светлана</t>
  </si>
  <si>
    <t>Открытая (31.05.1985)/36</t>
  </si>
  <si>
    <t>57,60</t>
  </si>
  <si>
    <t>90,0</t>
  </si>
  <si>
    <t>47,5</t>
  </si>
  <si>
    <t>115,0</t>
  </si>
  <si>
    <t>Яблонская Кристина</t>
  </si>
  <si>
    <t>Открытая (07.12.1987)/33</t>
  </si>
  <si>
    <t>61,80</t>
  </si>
  <si>
    <t>ВЕСОВАЯ КАТЕГОРИЯ   75</t>
  </si>
  <si>
    <t>Маслова Ирина</t>
  </si>
  <si>
    <t>Открытая (29.07.1994)/27</t>
  </si>
  <si>
    <t>71,30</t>
  </si>
  <si>
    <t>102,5</t>
  </si>
  <si>
    <t>112,5</t>
  </si>
  <si>
    <t>117,5</t>
  </si>
  <si>
    <t>57,5</t>
  </si>
  <si>
    <t>130,0</t>
  </si>
  <si>
    <t>ВЕСОВАЯ КАТЕГОРИЯ   82.5</t>
  </si>
  <si>
    <t>Ягодина Мария</t>
  </si>
  <si>
    <t>Открытая (15.06.1991)/30</t>
  </si>
  <si>
    <t>82,50</t>
  </si>
  <si>
    <t>75,0</t>
  </si>
  <si>
    <t>Конивец Иван</t>
  </si>
  <si>
    <t>Открытая (08.12.1989)/31</t>
  </si>
  <si>
    <t>80,60</t>
  </si>
  <si>
    <t>150,0</t>
  </si>
  <si>
    <t>95,0</t>
  </si>
  <si>
    <t>Назаров Алексей</t>
  </si>
  <si>
    <t>Открытая (28.01.1990)/31</t>
  </si>
  <si>
    <t>98,90</t>
  </si>
  <si>
    <t>205,0</t>
  </si>
  <si>
    <t>220,0</t>
  </si>
  <si>
    <t>295,0</t>
  </si>
  <si>
    <t>305,0</t>
  </si>
  <si>
    <t>300,0</t>
  </si>
  <si>
    <t>100</t>
  </si>
  <si>
    <t>82.5</t>
  </si>
  <si>
    <t>Рыбникова Алина</t>
  </si>
  <si>
    <t>Открытая (11.05.1996)/25</t>
  </si>
  <si>
    <t>59,60</t>
  </si>
  <si>
    <t>97,5</t>
  </si>
  <si>
    <t>Лазуренко Ольга</t>
  </si>
  <si>
    <t>Открытая (05.09.1971)/50</t>
  </si>
  <si>
    <t>65,70</t>
  </si>
  <si>
    <t>167,5</t>
  </si>
  <si>
    <t>177,5</t>
  </si>
  <si>
    <t>185,0</t>
  </si>
  <si>
    <t>ВЕСОВАЯ КАТЕГОРИЯ   90</t>
  </si>
  <si>
    <t>Шмадченко Александр</t>
  </si>
  <si>
    <t>Открытая (26.12.1986)/34</t>
  </si>
  <si>
    <t>89,60</t>
  </si>
  <si>
    <t xml:space="preserve">Жаденов В. </t>
  </si>
  <si>
    <t xml:space="preserve">Результат </t>
  </si>
  <si>
    <t>Результат</t>
  </si>
  <si>
    <t>Гунаева Екатерина</t>
  </si>
  <si>
    <t>Открытая (18.02.1979)/42</t>
  </si>
  <si>
    <t>58,70</t>
  </si>
  <si>
    <t>65,0</t>
  </si>
  <si>
    <t>67,5</t>
  </si>
  <si>
    <t>72,5</t>
  </si>
  <si>
    <t>Мастера 40-49 (18.02.1979)/42</t>
  </si>
  <si>
    <t>Абдюшев Артур</t>
  </si>
  <si>
    <t>Открытая (28.02.1993)/28</t>
  </si>
  <si>
    <t>79,40</t>
  </si>
  <si>
    <t>182,5</t>
  </si>
  <si>
    <t>187,5</t>
  </si>
  <si>
    <t>Воробьев Сергей</t>
  </si>
  <si>
    <t>Мастера 40-49 (04.01.1975)/46</t>
  </si>
  <si>
    <t>81,00</t>
  </si>
  <si>
    <t>Калачев Максим</t>
  </si>
  <si>
    <t>Открытая (18.07.1984)/37</t>
  </si>
  <si>
    <t>89,30</t>
  </si>
  <si>
    <t>Малахмедов Чингиз</t>
  </si>
  <si>
    <t>Открытая (16.10.1990)/31</t>
  </si>
  <si>
    <t>96,20</t>
  </si>
  <si>
    <t>Гурбаев Гурбан</t>
  </si>
  <si>
    <t>Открытая (01.09.1992)/29</t>
  </si>
  <si>
    <t>98,70</t>
  </si>
  <si>
    <t>Тепляков Евгений</t>
  </si>
  <si>
    <t>Открытая (01.09.1968)/53</t>
  </si>
  <si>
    <t>108,30</t>
  </si>
  <si>
    <t>Тароватов Василий</t>
  </si>
  <si>
    <t>Открытая (16.12.1981)/39</t>
  </si>
  <si>
    <t>107,20</t>
  </si>
  <si>
    <t>Шатохин Дмитрий</t>
  </si>
  <si>
    <t>Мастера 50-59 (17.06.1971)/50</t>
  </si>
  <si>
    <t>105,10</t>
  </si>
  <si>
    <t>ВЕСОВАЯ КАТЕГОРИЯ   140</t>
  </si>
  <si>
    <t>Чурилов Николай</t>
  </si>
  <si>
    <t>Открытая (05.03.1986)/35</t>
  </si>
  <si>
    <t>131,30</t>
  </si>
  <si>
    <t>125,1950</t>
  </si>
  <si>
    <t>114,4410</t>
  </si>
  <si>
    <t>140</t>
  </si>
  <si>
    <t>107,2740</t>
  </si>
  <si>
    <t>2</t>
  </si>
  <si>
    <t>ВЕСОВАЯ КАТЕГОРИЯ   48</t>
  </si>
  <si>
    <t>Воробьева Екатерина</t>
  </si>
  <si>
    <t>Девушки 14-16 (22.10.2007)/13</t>
  </si>
  <si>
    <t>46,50</t>
  </si>
  <si>
    <t>27,5</t>
  </si>
  <si>
    <t>ВЕСОВАЯ КАТЕГОРИЯ   52</t>
  </si>
  <si>
    <t>Горбунова Анна</t>
  </si>
  <si>
    <t>Открытая (19.01.1985)/36</t>
  </si>
  <si>
    <t>52,00</t>
  </si>
  <si>
    <t>Цебрик Ксения</t>
  </si>
  <si>
    <t>Открытая (09.05.1992)/29</t>
  </si>
  <si>
    <t>54,40</t>
  </si>
  <si>
    <t>55,0</t>
  </si>
  <si>
    <t>60,0</t>
  </si>
  <si>
    <t>Сохач Анжелла</t>
  </si>
  <si>
    <t>Мастера 50-59 (15.10.1967)/54</t>
  </si>
  <si>
    <t>55,10</t>
  </si>
  <si>
    <t>Хороших Андрей</t>
  </si>
  <si>
    <t>Юноши 17-19 (13.05.2002)/19</t>
  </si>
  <si>
    <t>66,40</t>
  </si>
  <si>
    <t>Айвазян Размик</t>
  </si>
  <si>
    <t>Мастера 60-69 (28.12.1957)/63</t>
  </si>
  <si>
    <t>66,90</t>
  </si>
  <si>
    <t>Крайнов Андрей</t>
  </si>
  <si>
    <t>Открытая (28.05.1985)/36</t>
  </si>
  <si>
    <t>74,30</t>
  </si>
  <si>
    <t>172,5</t>
  </si>
  <si>
    <t>Двизов Юрий</t>
  </si>
  <si>
    <t>Мастера 70-79 (05.02.1947)/74</t>
  </si>
  <si>
    <t>74,70</t>
  </si>
  <si>
    <t>Чехов Макс</t>
  </si>
  <si>
    <t>Открытая (27.05.1992)/29</t>
  </si>
  <si>
    <t>80,90</t>
  </si>
  <si>
    <t>137,5</t>
  </si>
  <si>
    <t>147,5</t>
  </si>
  <si>
    <t>Гончаров Александр</t>
  </si>
  <si>
    <t>Открытая (03.06.1985)/36</t>
  </si>
  <si>
    <t>81,30</t>
  </si>
  <si>
    <t>Белосохов Денис</t>
  </si>
  <si>
    <t>Юниоры (07.02.1998)/23</t>
  </si>
  <si>
    <t>88,00</t>
  </si>
  <si>
    <t>Дмитриенко Александр</t>
  </si>
  <si>
    <t>Открытая (05.10.1990)/31</t>
  </si>
  <si>
    <t>90,00</t>
  </si>
  <si>
    <t>Богданов Александр</t>
  </si>
  <si>
    <t>Открытая (13.12.1995)/25</t>
  </si>
  <si>
    <t>85,90</t>
  </si>
  <si>
    <t>Нестеров Никита</t>
  </si>
  <si>
    <t>Открытая (29.07.1982)/39</t>
  </si>
  <si>
    <t>99,20</t>
  </si>
  <si>
    <t>157,5</t>
  </si>
  <si>
    <t>162,5</t>
  </si>
  <si>
    <t>165,0</t>
  </si>
  <si>
    <t>Борщев Владимир</t>
  </si>
  <si>
    <t>Открытая (18.04.1992)/29</t>
  </si>
  <si>
    <t>96,50</t>
  </si>
  <si>
    <t>Кордуб Сергей</t>
  </si>
  <si>
    <t>Открытая (27.01.1987)/34</t>
  </si>
  <si>
    <t>95,80</t>
  </si>
  <si>
    <t>127,5</t>
  </si>
  <si>
    <t>Борщёв Владимир</t>
  </si>
  <si>
    <t>Мастера 50-59 (11.12.1969)/51</t>
  </si>
  <si>
    <t>97,00</t>
  </si>
  <si>
    <t>Кувакин Владимир</t>
  </si>
  <si>
    <t>Открытая (21.01.1987)/34</t>
  </si>
  <si>
    <t>108,70</t>
  </si>
  <si>
    <t>Малянов Игорь</t>
  </si>
  <si>
    <t>Открытая (11.11.1994)/26</t>
  </si>
  <si>
    <t>109,00</t>
  </si>
  <si>
    <t>90</t>
  </si>
  <si>
    <t>114,9120</t>
  </si>
  <si>
    <t>101,4475</t>
  </si>
  <si>
    <t>99,2225</t>
  </si>
  <si>
    <t>3</t>
  </si>
  <si>
    <t>Лопырев Владимир</t>
  </si>
  <si>
    <t>Мастера 40-49 (05.08.1972)/49</t>
  </si>
  <si>
    <t>88,60</t>
  </si>
  <si>
    <t>217,5</t>
  </si>
  <si>
    <t>Решетов Николай</t>
  </si>
  <si>
    <t>Мастера 60-69 (23.02.1959)/62</t>
  </si>
  <si>
    <t>89,90</t>
  </si>
  <si>
    <t>210,0</t>
  </si>
  <si>
    <t>Васильев Дмитрий</t>
  </si>
  <si>
    <t>Открытая (18.09.1989)/32</t>
  </si>
  <si>
    <t>99,50</t>
  </si>
  <si>
    <t>Хмелев Александр</t>
  </si>
  <si>
    <t>Мастера 50-59 (19.09.1971)/50</t>
  </si>
  <si>
    <t>124,60</t>
  </si>
  <si>
    <t>390,0</t>
  </si>
  <si>
    <t>400,0</t>
  </si>
  <si>
    <t>402,5</t>
  </si>
  <si>
    <t xml:space="preserve">Козырев О. </t>
  </si>
  <si>
    <t>ВЕСОВАЯ КАТЕГОРИЯ   140+</t>
  </si>
  <si>
    <t>Шподарев Василий</t>
  </si>
  <si>
    <t>Открытая (13.01.1989)/32</t>
  </si>
  <si>
    <t>159,40</t>
  </si>
  <si>
    <t>380,0</t>
  </si>
  <si>
    <t>Глазьев Николай</t>
  </si>
  <si>
    <t>Открытая (29.10.1983)/37</t>
  </si>
  <si>
    <t>128,10</t>
  </si>
  <si>
    <t>Малиновская Виктория</t>
  </si>
  <si>
    <t>Открытая (05.10.1983)/38</t>
  </si>
  <si>
    <t>70,90</t>
  </si>
  <si>
    <t>230,0</t>
  </si>
  <si>
    <t>242,5</t>
  </si>
  <si>
    <t>Бегунов Андрей</t>
  </si>
  <si>
    <t>Юноши 14-16 (01.10.2008)/13</t>
  </si>
  <si>
    <t>81,40</t>
  </si>
  <si>
    <t>Тенишев Растям</t>
  </si>
  <si>
    <t>Открытая (07.07.1993)/28</t>
  </si>
  <si>
    <t>Киселев Алексей</t>
  </si>
  <si>
    <t>Мастера 40-49 (27.04.1974)/47</t>
  </si>
  <si>
    <t>99,00</t>
  </si>
  <si>
    <t>245,0</t>
  </si>
  <si>
    <t>Амельченко Александр</t>
  </si>
  <si>
    <t>Открытая (19.05.1991)/30</t>
  </si>
  <si>
    <t>110,00</t>
  </si>
  <si>
    <t>320,0</t>
  </si>
  <si>
    <t xml:space="preserve">Макеев Андрей </t>
  </si>
  <si>
    <t>Троицкая Варвара</t>
  </si>
  <si>
    <t>Девушки 14-16 (14.04.2006)/15</t>
  </si>
  <si>
    <t>70,0</t>
  </si>
  <si>
    <t>Филимонова Елена</t>
  </si>
  <si>
    <t>Открытая (25.04.1994)/27</t>
  </si>
  <si>
    <t>51,80</t>
  </si>
  <si>
    <t>Солтаналиева Сэма</t>
  </si>
  <si>
    <t>Открытая (11.11.1991)/29</t>
  </si>
  <si>
    <t>55,90</t>
  </si>
  <si>
    <t>Полянинова Бэлла</t>
  </si>
  <si>
    <t>Мастера 50-59 (06.06.1966)/55</t>
  </si>
  <si>
    <t>66,60</t>
  </si>
  <si>
    <t>122,5</t>
  </si>
  <si>
    <t>Ломанов Александр</t>
  </si>
  <si>
    <t>Открытая (18.09.1985)/36</t>
  </si>
  <si>
    <t>77,20</t>
  </si>
  <si>
    <t>Балычев Сергей</t>
  </si>
  <si>
    <t>Мастера 40-49 (28.04.1980)/41</t>
  </si>
  <si>
    <t>92,70</t>
  </si>
  <si>
    <t>252,5</t>
  </si>
  <si>
    <t>Боровков Владимир</t>
  </si>
  <si>
    <t>Открытая (13.11.1992)/28</t>
  </si>
  <si>
    <t>71,20</t>
  </si>
  <si>
    <t>Легенькова Маргарита</t>
  </si>
  <si>
    <t>Открытая (21.05.1988)/33</t>
  </si>
  <si>
    <t>79,60</t>
  </si>
  <si>
    <t>Скалозубов Сергей</t>
  </si>
  <si>
    <t>Открытая (27.05.1996)/25</t>
  </si>
  <si>
    <t>86,70</t>
  </si>
  <si>
    <t>Мартиросян Бабкен</t>
  </si>
  <si>
    <t>Открытая (20.02.1997)/24</t>
  </si>
  <si>
    <t>72,10</t>
  </si>
  <si>
    <t>62,5</t>
  </si>
  <si>
    <t>Солопенко Александр</t>
  </si>
  <si>
    <t>Открытая (02.11.1987)/33</t>
  </si>
  <si>
    <t>88,70</t>
  </si>
  <si>
    <t>Коротков Сергей</t>
  </si>
  <si>
    <t>Открытая (04.05.1986)/35</t>
  </si>
  <si>
    <t>93,90</t>
  </si>
  <si>
    <t>Открытый Кубок Евразии
WEPF любители Силовое двоеборье в экипировке
Волжский/Волгоградская область, 16 октября 2021 года</t>
  </si>
  <si>
    <t>Открытый Кубок Евразии
WRPF любители Силовое двоеборье без экипировки ДК
Волжский/Волгоградская область, 16 октября 2021 года</t>
  </si>
  <si>
    <t>Открытый Кубок Евразии
WRPF любители Силовое двоеборье без экипировки
Волжский/Волгоградская область, 16 октября 2021 года</t>
  </si>
  <si>
    <t>Открытый Кубок Евразии
WEPF любители Становая тяга в экипировке
Волжский/Волгоградская область, 16 октября 2021 года</t>
  </si>
  <si>
    <t>Открытый Кубок Евразии
WRPF любители Становая тяга без экипировки ДК
Волжский/Волгоградская область, 16 октября 2021 года</t>
  </si>
  <si>
    <t>Открытый Кубок Евразии
WRPF любители Становая тяга без экипировки
Волжский/Волгоградская область, 16 октября 2021 года</t>
  </si>
  <si>
    <t>Открытый Кубок Евразии
WEPF любители Жим лежа в многослойной экипировке
Волжский/Волгоградская область, 16 октября 2021 года</t>
  </si>
  <si>
    <t>Открытый Кубок Евразии
WEPF Жим лежа в многопетельной софт экипировке
Волжский/Волгоградская область, 16 октября 2021 года</t>
  </si>
  <si>
    <t>Открытый Кубок Евразии
WEPF любители Жим лежа в однослойной экипировке ДК
Волжский/Волгоградская область, 16 октября 2021 года</t>
  </si>
  <si>
    <t>Открытый Кубок Евразии
WEPF Жим лежа в однопетельной софт экипировке ДК
Волжский/Волгоградская область, 16 октября 2021 года</t>
  </si>
  <si>
    <t>Открытый Кубок Евразии
WRPF любители Жим лежа без экипировки ДК
Волжский/Волгоградская область, 16 октября 2021 года</t>
  </si>
  <si>
    <t>Открытый Кубок Евразии
WRPF любители Жим лежа без экипировки
Волжский/Волгоградская область, 16 октября 2021 года</t>
  </si>
  <si>
    <t>Открытый Кубок Евразии
WEPF Жим лежа в однопетельной софт экипировке
Волжский/Волгоградская область, 16 октября 2021 года</t>
  </si>
  <si>
    <t>Открытый Кубок Евразии
WRPF любители Пауэрлифтинг без экипировки ДК
Волжский/Волгоградская область, 16 октября 2021 года</t>
  </si>
  <si>
    <t>Открытый Кубок Евразии
WRPF любители Пауэрлифтинг без экипировки
Волжский/Волгоградская область, 16 октября 2021 года</t>
  </si>
  <si>
    <t>Открытый Кубок Евразии
WRPF любители Пауэрлифтинг классический в бинтах
Волжский/Волгоградская область, 16 октября 2021 года</t>
  </si>
  <si>
    <t>Ахмедов А.</t>
  </si>
  <si>
    <t>Козырев О.</t>
  </si>
  <si>
    <t>Козырев О., Малиновская В.</t>
  </si>
  <si>
    <t>Легенькова М.</t>
  </si>
  <si>
    <t>Шмадченко А.</t>
  </si>
  <si>
    <t>Двизов Ю.</t>
  </si>
  <si>
    <t xml:space="preserve">Морозов С. </t>
  </si>
  <si>
    <t xml:space="preserve">Двизов Ю. </t>
  </si>
  <si>
    <t>Саламатина М.</t>
  </si>
  <si>
    <t>Филимонов О.</t>
  </si>
  <si>
    <t>Сухов В.</t>
  </si>
  <si>
    <t xml:space="preserve">Киселёв А. </t>
  </si>
  <si>
    <t>Горбунов А.</t>
  </si>
  <si>
    <t>Мыськов Д.</t>
  </si>
  <si>
    <t>Крайников А.</t>
  </si>
  <si>
    <t xml:space="preserve">Борщёв В. </t>
  </si>
  <si>
    <t>Поручает М.</t>
  </si>
  <si>
    <t>Весовая категория</t>
  </si>
  <si>
    <t>Самостоятельно</t>
  </si>
  <si>
    <t>Бебенин Г.</t>
  </si>
  <si>
    <t>Остапенко И.</t>
  </si>
  <si>
    <t>Галушко С.</t>
  </si>
  <si>
    <t xml:space="preserve">Михайловка </t>
  </si>
  <si>
    <t xml:space="preserve">Волгоград </t>
  </si>
  <si>
    <t xml:space="preserve"> Волгоград </t>
  </si>
  <si>
    <t xml:space="preserve">Волжский </t>
  </si>
  <si>
    <t xml:space="preserve"> Средняя Ахтуба</t>
  </si>
  <si>
    <t xml:space="preserve">  Волгоград </t>
  </si>
  <si>
    <t xml:space="preserve">  Светлый Яр</t>
  </si>
  <si>
    <t xml:space="preserve">Кстово </t>
  </si>
  <si>
    <t xml:space="preserve">Дубовка </t>
  </si>
  <si>
    <t xml:space="preserve"> Светлый Яр</t>
  </si>
  <si>
    <t xml:space="preserve">Камышин </t>
  </si>
  <si>
    <t xml:space="preserve">Иловля </t>
  </si>
  <si>
    <t xml:space="preserve">Палласовка </t>
  </si>
  <si>
    <t xml:space="preserve"> Лог</t>
  </si>
  <si>
    <t xml:space="preserve"> Дубовка</t>
  </si>
  <si>
    <t xml:space="preserve">Урюпинск </t>
  </si>
  <si>
    <t xml:space="preserve">  Астрахань </t>
  </si>
  <si>
    <t xml:space="preserve">Мирный </t>
  </si>
  <si>
    <t>Астрахань</t>
  </si>
  <si>
    <t xml:space="preserve">Воронеж </t>
  </si>
  <si>
    <t xml:space="preserve">Москва </t>
  </si>
  <si>
    <t xml:space="preserve">Астрахань </t>
  </si>
  <si>
    <t>№</t>
  </si>
  <si>
    <t xml:space="preserve">
Дата рождения/Возраст</t>
  </si>
  <si>
    <t>Возрастная группа</t>
  </si>
  <si>
    <t>O</t>
  </si>
  <si>
    <t>J</t>
  </si>
  <si>
    <t>M1</t>
  </si>
  <si>
    <t>T1</t>
  </si>
  <si>
    <t>M2</t>
  </si>
  <si>
    <t>T2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</si>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</sst>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b/>
      <strike/>
      <sz val="10"/>
      <color theme="5"/>
      <name val="Arial Cyr"/>
      <charset val="204"/>
    </font>
    <font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6C5C-99DB-453F-9CAB-B50B5F0DFEF1}">
  <dimension ref="A1:U25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2.1640625" style="5" customWidth="1"/>
    <col min="22" max="16384" width="9.1640625" style="3"/>
  </cols>
  <sheetData>
    <row r="1" spans="1:21" s="2" customFormat="1" ht="29" customHeight="1">
      <c r="A1" s="45" t="s">
        <v>344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5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6"/>
      <c r="T4" s="38"/>
      <c r="U4" s="40"/>
    </row>
    <row r="5" spans="1:21" ht="16">
      <c r="A5" s="41" t="s">
        <v>64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63</v>
      </c>
      <c r="B6" s="7" t="s">
        <v>65</v>
      </c>
      <c r="C6" s="7" t="s">
        <v>66</v>
      </c>
      <c r="D6" s="7" t="s">
        <v>67</v>
      </c>
      <c r="E6" s="7" t="s">
        <v>394</v>
      </c>
      <c r="F6" s="7" t="s">
        <v>369</v>
      </c>
      <c r="G6" s="11" t="s">
        <v>29</v>
      </c>
      <c r="H6" s="10" t="s">
        <v>29</v>
      </c>
      <c r="I6" s="11" t="s">
        <v>68</v>
      </c>
      <c r="J6" s="8"/>
      <c r="K6" s="10" t="s">
        <v>69</v>
      </c>
      <c r="L6" s="10" t="s">
        <v>70</v>
      </c>
      <c r="M6" s="10" t="s">
        <v>71</v>
      </c>
      <c r="N6" s="8"/>
      <c r="O6" s="10" t="s">
        <v>72</v>
      </c>
      <c r="P6" s="10" t="s">
        <v>73</v>
      </c>
      <c r="Q6" s="10" t="s">
        <v>74</v>
      </c>
      <c r="R6" s="8"/>
      <c r="S6" s="28" t="str">
        <f>"285,0"</f>
        <v>285,0</v>
      </c>
      <c r="T6" s="8" t="str">
        <f>"337,6965"</f>
        <v>337,6965</v>
      </c>
      <c r="U6" s="7"/>
    </row>
    <row r="7" spans="1:21">
      <c r="B7" s="5" t="s">
        <v>21</v>
      </c>
    </row>
    <row r="8" spans="1:21" ht="16">
      <c r="A8" s="33" t="s">
        <v>75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8" t="s">
        <v>63</v>
      </c>
      <c r="B9" s="7" t="s">
        <v>76</v>
      </c>
      <c r="C9" s="7" t="s">
        <v>77</v>
      </c>
      <c r="D9" s="7" t="s">
        <v>78</v>
      </c>
      <c r="E9" s="7" t="s">
        <v>394</v>
      </c>
      <c r="F9" s="7" t="s">
        <v>370</v>
      </c>
      <c r="G9" s="10" t="s">
        <v>79</v>
      </c>
      <c r="H9" s="11" t="s">
        <v>29</v>
      </c>
      <c r="I9" s="10" t="s">
        <v>29</v>
      </c>
      <c r="J9" s="8"/>
      <c r="K9" s="10" t="s">
        <v>69</v>
      </c>
      <c r="L9" s="10" t="s">
        <v>80</v>
      </c>
      <c r="M9" s="10" t="s">
        <v>70</v>
      </c>
      <c r="N9" s="8"/>
      <c r="O9" s="10" t="s">
        <v>29</v>
      </c>
      <c r="P9" s="10" t="s">
        <v>30</v>
      </c>
      <c r="Q9" s="10" t="s">
        <v>81</v>
      </c>
      <c r="R9" s="8"/>
      <c r="S9" s="28" t="str">
        <f>"265,0"</f>
        <v>265,0</v>
      </c>
      <c r="T9" s="8" t="str">
        <f>"304,9885"</f>
        <v>304,9885</v>
      </c>
      <c r="U9" s="7"/>
    </row>
    <row r="10" spans="1:21">
      <c r="B10" s="5" t="s">
        <v>21</v>
      </c>
    </row>
    <row r="11" spans="1:21" ht="16">
      <c r="A11" s="33" t="s">
        <v>22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8" t="s">
        <v>63</v>
      </c>
      <c r="B12" s="7" t="s">
        <v>82</v>
      </c>
      <c r="C12" s="7" t="s">
        <v>83</v>
      </c>
      <c r="D12" s="7" t="s">
        <v>84</v>
      </c>
      <c r="E12" s="7" t="s">
        <v>394</v>
      </c>
      <c r="F12" s="7" t="s">
        <v>370</v>
      </c>
      <c r="G12" s="11" t="s">
        <v>79</v>
      </c>
      <c r="H12" s="11" t="s">
        <v>79</v>
      </c>
      <c r="I12" s="10" t="s">
        <v>79</v>
      </c>
      <c r="J12" s="8"/>
      <c r="K12" s="10" t="s">
        <v>69</v>
      </c>
      <c r="L12" s="10" t="s">
        <v>80</v>
      </c>
      <c r="M12" s="10" t="s">
        <v>70</v>
      </c>
      <c r="N12" s="8"/>
      <c r="O12" s="10" t="s">
        <v>79</v>
      </c>
      <c r="P12" s="10" t="s">
        <v>29</v>
      </c>
      <c r="Q12" s="10" t="s">
        <v>68</v>
      </c>
      <c r="R12" s="8"/>
      <c r="S12" s="28" t="str">
        <f>"247,5"</f>
        <v>247,5</v>
      </c>
      <c r="T12" s="8" t="str">
        <f>"269,7255"</f>
        <v>269,7255</v>
      </c>
      <c r="U12" s="7"/>
    </row>
    <row r="13" spans="1:21">
      <c r="B13" s="5" t="s">
        <v>21</v>
      </c>
    </row>
    <row r="14" spans="1:21" ht="16">
      <c r="A14" s="33" t="s">
        <v>85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1">
      <c r="A15" s="8" t="s">
        <v>63</v>
      </c>
      <c r="B15" s="7" t="s">
        <v>86</v>
      </c>
      <c r="C15" s="7" t="s">
        <v>87</v>
      </c>
      <c r="D15" s="7" t="s">
        <v>88</v>
      </c>
      <c r="E15" s="7" t="s">
        <v>394</v>
      </c>
      <c r="F15" s="7" t="s">
        <v>371</v>
      </c>
      <c r="G15" s="10" t="s">
        <v>89</v>
      </c>
      <c r="H15" s="10" t="s">
        <v>90</v>
      </c>
      <c r="I15" s="11" t="s">
        <v>91</v>
      </c>
      <c r="J15" s="8"/>
      <c r="K15" s="10" t="s">
        <v>69</v>
      </c>
      <c r="L15" s="10" t="s">
        <v>71</v>
      </c>
      <c r="M15" s="10" t="s">
        <v>92</v>
      </c>
      <c r="N15" s="8"/>
      <c r="O15" s="10" t="s">
        <v>30</v>
      </c>
      <c r="P15" s="10" t="s">
        <v>72</v>
      </c>
      <c r="Q15" s="10" t="s">
        <v>93</v>
      </c>
      <c r="R15" s="8"/>
      <c r="S15" s="28" t="str">
        <f>"300,0"</f>
        <v>300,0</v>
      </c>
      <c r="T15" s="8" t="str">
        <f>"294,7200"</f>
        <v>294,7200</v>
      </c>
      <c r="U15" s="7" t="s">
        <v>366</v>
      </c>
    </row>
    <row r="16" spans="1:21">
      <c r="B16" s="5" t="s">
        <v>21</v>
      </c>
    </row>
    <row r="17" spans="1:21" ht="16">
      <c r="A17" s="33" t="s">
        <v>94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21">
      <c r="A18" s="8" t="s">
        <v>20</v>
      </c>
      <c r="B18" s="7" t="s">
        <v>95</v>
      </c>
      <c r="C18" s="7" t="s">
        <v>96</v>
      </c>
      <c r="D18" s="7" t="s">
        <v>97</v>
      </c>
      <c r="E18" s="7" t="s">
        <v>394</v>
      </c>
      <c r="F18" s="7" t="s">
        <v>371</v>
      </c>
      <c r="G18" s="11" t="s">
        <v>31</v>
      </c>
      <c r="H18" s="10" t="s">
        <v>31</v>
      </c>
      <c r="I18" s="10" t="s">
        <v>72</v>
      </c>
      <c r="J18" s="8"/>
      <c r="K18" s="11" t="s">
        <v>98</v>
      </c>
      <c r="L18" s="11" t="s">
        <v>98</v>
      </c>
      <c r="M18" s="11" t="s">
        <v>98</v>
      </c>
      <c r="N18" s="8"/>
      <c r="O18" s="11"/>
      <c r="P18" s="8"/>
      <c r="Q18" s="8"/>
      <c r="R18" s="8"/>
      <c r="S18" s="28">
        <v>0</v>
      </c>
      <c r="T18" s="8" t="str">
        <f>"0,0000"</f>
        <v>0,0000</v>
      </c>
      <c r="U18" s="7" t="s">
        <v>351</v>
      </c>
    </row>
    <row r="19" spans="1:21">
      <c r="B19" s="5" t="s">
        <v>21</v>
      </c>
    </row>
    <row r="20" spans="1:21" ht="16">
      <c r="A20" s="33" t="s">
        <v>94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1">
      <c r="A21" s="8" t="s">
        <v>63</v>
      </c>
      <c r="B21" s="7" t="s">
        <v>99</v>
      </c>
      <c r="C21" s="7" t="s">
        <v>100</v>
      </c>
      <c r="D21" s="7" t="s">
        <v>101</v>
      </c>
      <c r="E21" s="7" t="s">
        <v>394</v>
      </c>
      <c r="F21" s="7" t="s">
        <v>371</v>
      </c>
      <c r="G21" s="11" t="s">
        <v>53</v>
      </c>
      <c r="H21" s="10" t="s">
        <v>53</v>
      </c>
      <c r="I21" s="10" t="s">
        <v>102</v>
      </c>
      <c r="J21" s="8"/>
      <c r="K21" s="10" t="s">
        <v>103</v>
      </c>
      <c r="L21" s="11" t="s">
        <v>30</v>
      </c>
      <c r="M21" s="10" t="s">
        <v>30</v>
      </c>
      <c r="N21" s="8"/>
      <c r="O21" s="10" t="s">
        <v>41</v>
      </c>
      <c r="P21" s="10" t="s">
        <v>32</v>
      </c>
      <c r="Q21" s="11" t="s">
        <v>17</v>
      </c>
      <c r="R21" s="8"/>
      <c r="S21" s="28" t="str">
        <f>"425,0"</f>
        <v>425,0</v>
      </c>
      <c r="T21" s="8" t="str">
        <f>"288,7875"</f>
        <v>288,7875</v>
      </c>
      <c r="U21" s="7"/>
    </row>
    <row r="22" spans="1:21">
      <c r="B22" s="5" t="s">
        <v>21</v>
      </c>
    </row>
    <row r="23" spans="1:21" ht="16">
      <c r="A23" s="33" t="s">
        <v>10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21">
      <c r="A24" s="8" t="s">
        <v>63</v>
      </c>
      <c r="B24" s="7" t="s">
        <v>104</v>
      </c>
      <c r="C24" s="7" t="s">
        <v>105</v>
      </c>
      <c r="D24" s="7" t="s">
        <v>106</v>
      </c>
      <c r="E24" s="7" t="s">
        <v>394</v>
      </c>
      <c r="F24" s="7" t="s">
        <v>371</v>
      </c>
      <c r="G24" s="10" t="s">
        <v>107</v>
      </c>
      <c r="H24" s="10" t="s">
        <v>108</v>
      </c>
      <c r="I24" s="8"/>
      <c r="J24" s="8"/>
      <c r="K24" s="10" t="s">
        <v>102</v>
      </c>
      <c r="L24" s="11" t="s">
        <v>54</v>
      </c>
      <c r="M24" s="11" t="s">
        <v>54</v>
      </c>
      <c r="N24" s="8"/>
      <c r="O24" s="10" t="s">
        <v>109</v>
      </c>
      <c r="P24" s="11" t="s">
        <v>110</v>
      </c>
      <c r="Q24" s="8"/>
      <c r="R24" s="8"/>
      <c r="S24" s="28" t="str">
        <f>"665,0"</f>
        <v>665,0</v>
      </c>
      <c r="T24" s="8" t="str">
        <f>"406,5145"</f>
        <v>406,5145</v>
      </c>
      <c r="U24" s="7"/>
    </row>
    <row r="25" spans="1:21">
      <c r="B25" s="5" t="s">
        <v>21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3:R23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0:R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9EE3-2403-4302-A450-73A5650FD44B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4.5" style="5" bestFit="1" customWidth="1"/>
    <col min="14" max="16384" width="9.1640625" style="3"/>
  </cols>
  <sheetData>
    <row r="1" spans="1:13" s="2" customFormat="1" ht="29" customHeight="1">
      <c r="A1" s="45" t="s">
        <v>337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164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270</v>
      </c>
      <c r="C6" s="7" t="s">
        <v>271</v>
      </c>
      <c r="D6" s="7" t="s">
        <v>272</v>
      </c>
      <c r="E6" s="7" t="s">
        <v>394</v>
      </c>
      <c r="F6" s="7" t="s">
        <v>386</v>
      </c>
      <c r="G6" s="10" t="s">
        <v>56</v>
      </c>
      <c r="H6" s="10" t="s">
        <v>109</v>
      </c>
      <c r="I6" s="11" t="s">
        <v>111</v>
      </c>
      <c r="J6" s="8"/>
      <c r="K6" s="8" t="str">
        <f>"295,0"</f>
        <v>295,0</v>
      </c>
      <c r="L6" s="8" t="str">
        <f>"167,2945"</f>
        <v>167,2945</v>
      </c>
      <c r="M6" s="7" t="s">
        <v>348</v>
      </c>
    </row>
    <row r="7" spans="1:13">
      <c r="B7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D541-4537-4982-A248-DEAFCE003C16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45" t="s">
        <v>340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124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7" t="s">
        <v>63</v>
      </c>
      <c r="B6" s="16" t="s">
        <v>247</v>
      </c>
      <c r="C6" s="16" t="s">
        <v>248</v>
      </c>
      <c r="D6" s="16" t="s">
        <v>249</v>
      </c>
      <c r="E6" s="16" t="s">
        <v>396</v>
      </c>
      <c r="F6" s="16" t="s">
        <v>387</v>
      </c>
      <c r="G6" s="22" t="s">
        <v>107</v>
      </c>
      <c r="H6" s="23" t="s">
        <v>250</v>
      </c>
      <c r="I6" s="23" t="s">
        <v>250</v>
      </c>
      <c r="J6" s="17"/>
      <c r="K6" s="17" t="str">
        <f>"205,0"</f>
        <v>205,0</v>
      </c>
      <c r="L6" s="17" t="str">
        <f>"140,8462"</f>
        <v>140,8462</v>
      </c>
      <c r="M6" s="16"/>
    </row>
    <row r="7" spans="1:13">
      <c r="A7" s="19" t="s">
        <v>63</v>
      </c>
      <c r="B7" s="18" t="s">
        <v>251</v>
      </c>
      <c r="C7" s="18" t="s">
        <v>252</v>
      </c>
      <c r="D7" s="18" t="s">
        <v>253</v>
      </c>
      <c r="E7" s="18" t="s">
        <v>400</v>
      </c>
      <c r="F7" s="18" t="s">
        <v>372</v>
      </c>
      <c r="G7" s="24" t="s">
        <v>38</v>
      </c>
      <c r="H7" s="25" t="s">
        <v>254</v>
      </c>
      <c r="I7" s="19"/>
      <c r="J7" s="19"/>
      <c r="K7" s="19" t="str">
        <f>"200,0"</f>
        <v>200,0</v>
      </c>
      <c r="L7" s="19" t="str">
        <f>"170,5728"</f>
        <v>170,5728</v>
      </c>
      <c r="M7" s="18" t="s">
        <v>348</v>
      </c>
    </row>
    <row r="8" spans="1:13">
      <c r="B8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C334-8B7E-4969-922B-D8F95B66BC2B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4.1640625" style="5" customWidth="1"/>
    <col min="7" max="10" width="5.5" style="6" customWidth="1"/>
    <col min="11" max="11" width="10.5" style="29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45" t="s">
        <v>343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5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6"/>
      <c r="L4" s="38"/>
      <c r="M4" s="40"/>
    </row>
    <row r="5" spans="1:13" ht="16">
      <c r="A5" s="41" t="s">
        <v>75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114</v>
      </c>
      <c r="C6" s="7" t="s">
        <v>115</v>
      </c>
      <c r="D6" s="7" t="s">
        <v>116</v>
      </c>
      <c r="E6" s="7" t="s">
        <v>394</v>
      </c>
      <c r="F6" s="7" t="s">
        <v>388</v>
      </c>
      <c r="G6" s="10" t="s">
        <v>117</v>
      </c>
      <c r="H6" s="10" t="s">
        <v>90</v>
      </c>
      <c r="I6" s="11" t="s">
        <v>72</v>
      </c>
      <c r="J6" s="8"/>
      <c r="K6" s="28" t="str">
        <f>"112,5"</f>
        <v>112,5</v>
      </c>
      <c r="L6" s="8" t="str">
        <f>"111,7069"</f>
        <v>111,7069</v>
      </c>
      <c r="M6" s="7" t="s">
        <v>367</v>
      </c>
    </row>
    <row r="7" spans="1:13">
      <c r="B7" s="5" t="s">
        <v>21</v>
      </c>
    </row>
    <row r="8" spans="1:13" ht="16">
      <c r="A8" s="33" t="s">
        <v>22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63</v>
      </c>
      <c r="B9" s="7" t="s">
        <v>118</v>
      </c>
      <c r="C9" s="7" t="s">
        <v>119</v>
      </c>
      <c r="D9" s="7" t="s">
        <v>120</v>
      </c>
      <c r="E9" s="7" t="s">
        <v>394</v>
      </c>
      <c r="F9" s="7" t="s">
        <v>388</v>
      </c>
      <c r="G9" s="10" t="s">
        <v>121</v>
      </c>
      <c r="H9" s="10" t="s">
        <v>122</v>
      </c>
      <c r="I9" s="10" t="s">
        <v>123</v>
      </c>
      <c r="J9" s="10" t="s">
        <v>33</v>
      </c>
      <c r="K9" s="28" t="str">
        <f>"185,0"</f>
        <v>185,0</v>
      </c>
      <c r="L9" s="8" t="str">
        <f>"169,9873"</f>
        <v>169,9873</v>
      </c>
      <c r="M9" s="7" t="s">
        <v>367</v>
      </c>
    </row>
    <row r="10" spans="1:13">
      <c r="B10" s="5" t="s">
        <v>21</v>
      </c>
    </row>
    <row r="11" spans="1:13" ht="16">
      <c r="A11" s="33" t="s">
        <v>124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8" t="s">
        <v>20</v>
      </c>
      <c r="B12" s="7" t="s">
        <v>125</v>
      </c>
      <c r="C12" s="7" t="s">
        <v>126</v>
      </c>
      <c r="D12" s="7" t="s">
        <v>127</v>
      </c>
      <c r="E12" s="7" t="s">
        <v>394</v>
      </c>
      <c r="F12" s="7" t="s">
        <v>370</v>
      </c>
      <c r="G12" s="11" t="s">
        <v>44</v>
      </c>
      <c r="H12" s="11" t="s">
        <v>44</v>
      </c>
      <c r="I12" s="11" t="s">
        <v>44</v>
      </c>
      <c r="J12" s="8"/>
      <c r="K12" s="28">
        <v>0</v>
      </c>
      <c r="L12" s="8" t="str">
        <f>"0,0000"</f>
        <v>0,0000</v>
      </c>
      <c r="M12" s="7" t="s">
        <v>128</v>
      </c>
    </row>
    <row r="13" spans="1:13">
      <c r="B13" s="5" t="s">
        <v>21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07EC-B75A-4E4D-AD45-2C0ABB677C09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5" style="5" bestFit="1" customWidth="1"/>
    <col min="14" max="16384" width="9.1640625" style="3"/>
  </cols>
  <sheetData>
    <row r="1" spans="1:13" s="2" customFormat="1" ht="29" customHeight="1">
      <c r="A1" s="45" t="s">
        <v>338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255</v>
      </c>
      <c r="C6" s="7" t="s">
        <v>256</v>
      </c>
      <c r="D6" s="7" t="s">
        <v>257</v>
      </c>
      <c r="E6" s="7" t="s">
        <v>394</v>
      </c>
      <c r="F6" s="7" t="s">
        <v>372</v>
      </c>
      <c r="G6" s="10" t="s">
        <v>51</v>
      </c>
      <c r="H6" s="10" t="s">
        <v>56</v>
      </c>
      <c r="I6" s="11" t="s">
        <v>52</v>
      </c>
      <c r="J6" s="8"/>
      <c r="K6" s="8" t="str">
        <f>"280,0"</f>
        <v>280,0</v>
      </c>
      <c r="L6" s="8" t="str">
        <f>"163,1140"</f>
        <v>163,1140</v>
      </c>
      <c r="M6" s="7" t="s">
        <v>264</v>
      </c>
    </row>
    <row r="7" spans="1:13">
      <c r="B7" s="5" t="s">
        <v>21</v>
      </c>
    </row>
    <row r="8" spans="1:13" ht="16">
      <c r="A8" s="33" t="s">
        <v>46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63</v>
      </c>
      <c r="B9" s="7" t="s">
        <v>258</v>
      </c>
      <c r="C9" s="7" t="s">
        <v>259</v>
      </c>
      <c r="D9" s="7" t="s">
        <v>260</v>
      </c>
      <c r="E9" s="7" t="s">
        <v>398</v>
      </c>
      <c r="F9" s="7" t="s">
        <v>372</v>
      </c>
      <c r="G9" s="10" t="s">
        <v>261</v>
      </c>
      <c r="H9" s="11" t="s">
        <v>262</v>
      </c>
      <c r="I9" s="11" t="s">
        <v>263</v>
      </c>
      <c r="J9" s="8"/>
      <c r="K9" s="8" t="str">
        <f>"390,0"</f>
        <v>390,0</v>
      </c>
      <c r="L9" s="8" t="str">
        <f>"240,5781"</f>
        <v>240,5781</v>
      </c>
      <c r="M9" s="7" t="s">
        <v>264</v>
      </c>
    </row>
    <row r="10" spans="1:13">
      <c r="B10" s="5" t="s">
        <v>21</v>
      </c>
    </row>
    <row r="11" spans="1:13" ht="16">
      <c r="A11" s="33" t="s">
        <v>265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8" t="s">
        <v>20</v>
      </c>
      <c r="B12" s="7" t="s">
        <v>266</v>
      </c>
      <c r="C12" s="7" t="s">
        <v>267</v>
      </c>
      <c r="D12" s="7" t="s">
        <v>268</v>
      </c>
      <c r="E12" s="7" t="s">
        <v>394</v>
      </c>
      <c r="F12" s="7" t="s">
        <v>372</v>
      </c>
      <c r="G12" s="11" t="s">
        <v>269</v>
      </c>
      <c r="H12" s="11" t="s">
        <v>269</v>
      </c>
      <c r="I12" s="11" t="s">
        <v>262</v>
      </c>
      <c r="J12" s="8"/>
      <c r="K12" s="8" t="str">
        <f>"0.00"</f>
        <v>0.00</v>
      </c>
      <c r="L12" s="8" t="str">
        <f>"0,0000"</f>
        <v>0,0000</v>
      </c>
      <c r="M12" s="7" t="s">
        <v>264</v>
      </c>
    </row>
    <row r="13" spans="1:13">
      <c r="B13" s="5" t="s">
        <v>21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45A2-B411-43F2-88B5-C1B9B76CB48D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4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45" t="s">
        <v>335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9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173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292</v>
      </c>
      <c r="C6" s="7" t="s">
        <v>293</v>
      </c>
      <c r="D6" s="7" t="s">
        <v>176</v>
      </c>
      <c r="E6" s="7" t="s">
        <v>397</v>
      </c>
      <c r="F6" s="7" t="s">
        <v>372</v>
      </c>
      <c r="G6" s="10" t="s">
        <v>186</v>
      </c>
      <c r="H6" s="10" t="s">
        <v>134</v>
      </c>
      <c r="I6" s="11" t="s">
        <v>294</v>
      </c>
      <c r="J6" s="8"/>
      <c r="K6" s="8" t="str">
        <f>"65,0"</f>
        <v>65,0</v>
      </c>
      <c r="L6" s="8" t="str">
        <f>"88,0945"</f>
        <v>88,0945</v>
      </c>
      <c r="M6" s="7" t="s">
        <v>355</v>
      </c>
    </row>
    <row r="7" spans="1:13">
      <c r="B7" s="5" t="s">
        <v>21</v>
      </c>
    </row>
    <row r="8" spans="1:13" ht="16">
      <c r="A8" s="33" t="s">
        <v>178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63</v>
      </c>
      <c r="B9" s="7" t="s">
        <v>295</v>
      </c>
      <c r="C9" s="7" t="s">
        <v>296</v>
      </c>
      <c r="D9" s="7" t="s">
        <v>297</v>
      </c>
      <c r="E9" s="7" t="s">
        <v>394</v>
      </c>
      <c r="F9" s="7" t="s">
        <v>389</v>
      </c>
      <c r="G9" s="10" t="s">
        <v>68</v>
      </c>
      <c r="H9" s="10" t="s">
        <v>81</v>
      </c>
      <c r="I9" s="10" t="s">
        <v>72</v>
      </c>
      <c r="J9" s="8"/>
      <c r="K9" s="8" t="str">
        <f>"120,0"</f>
        <v>120,0</v>
      </c>
      <c r="L9" s="8" t="str">
        <f>"150,0480"</f>
        <v>150,0480</v>
      </c>
      <c r="M9" s="7" t="s">
        <v>356</v>
      </c>
    </row>
    <row r="10" spans="1:13">
      <c r="B10" s="5" t="s">
        <v>21</v>
      </c>
    </row>
    <row r="11" spans="1:13" ht="16">
      <c r="A11" s="33" t="s">
        <v>64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8" t="s">
        <v>63</v>
      </c>
      <c r="B12" s="7" t="s">
        <v>298</v>
      </c>
      <c r="C12" s="7" t="s">
        <v>299</v>
      </c>
      <c r="D12" s="7" t="s">
        <v>300</v>
      </c>
      <c r="E12" s="7" t="s">
        <v>394</v>
      </c>
      <c r="F12" s="7" t="s">
        <v>370</v>
      </c>
      <c r="G12" s="10" t="s">
        <v>29</v>
      </c>
      <c r="H12" s="10" t="s">
        <v>31</v>
      </c>
      <c r="I12" s="10" t="s">
        <v>81</v>
      </c>
      <c r="J12" s="8"/>
      <c r="K12" s="8" t="str">
        <f>"115,0"</f>
        <v>115,0</v>
      </c>
      <c r="L12" s="8" t="str">
        <f>"135,5045"</f>
        <v>135,5045</v>
      </c>
      <c r="M12" s="7" t="s">
        <v>351</v>
      </c>
    </row>
    <row r="13" spans="1:13">
      <c r="B13" s="5" t="s">
        <v>21</v>
      </c>
    </row>
    <row r="14" spans="1:13" ht="16">
      <c r="A14" s="33" t="s">
        <v>22</v>
      </c>
      <c r="B14" s="33"/>
      <c r="C14" s="34"/>
      <c r="D14" s="34"/>
      <c r="E14" s="34"/>
      <c r="F14" s="34"/>
      <c r="G14" s="34"/>
      <c r="H14" s="34"/>
      <c r="I14" s="34"/>
      <c r="J14" s="34"/>
    </row>
    <row r="15" spans="1:13">
      <c r="A15" s="8" t="s">
        <v>63</v>
      </c>
      <c r="B15" s="7" t="s">
        <v>301</v>
      </c>
      <c r="C15" s="7" t="s">
        <v>302</v>
      </c>
      <c r="D15" s="7" t="s">
        <v>303</v>
      </c>
      <c r="E15" s="7" t="s">
        <v>398</v>
      </c>
      <c r="F15" s="7" t="s">
        <v>374</v>
      </c>
      <c r="G15" s="10" t="s">
        <v>89</v>
      </c>
      <c r="H15" s="10" t="s">
        <v>90</v>
      </c>
      <c r="I15" s="10" t="s">
        <v>304</v>
      </c>
      <c r="J15" s="8"/>
      <c r="K15" s="8" t="str">
        <f>"122,5"</f>
        <v>122,5</v>
      </c>
      <c r="L15" s="8" t="str">
        <f>"157,8106"</f>
        <v>157,8106</v>
      </c>
      <c r="M15" s="7"/>
    </row>
    <row r="16" spans="1:13">
      <c r="B16" s="5" t="s">
        <v>21</v>
      </c>
    </row>
    <row r="17" spans="1:13" ht="16">
      <c r="A17" s="33" t="s">
        <v>94</v>
      </c>
      <c r="B17" s="33"/>
      <c r="C17" s="34"/>
      <c r="D17" s="34"/>
      <c r="E17" s="34"/>
      <c r="F17" s="34"/>
      <c r="G17" s="34"/>
      <c r="H17" s="34"/>
      <c r="I17" s="34"/>
      <c r="J17" s="34"/>
    </row>
    <row r="18" spans="1:13">
      <c r="A18" s="8" t="s">
        <v>63</v>
      </c>
      <c r="B18" s="7" t="s">
        <v>95</v>
      </c>
      <c r="C18" s="7" t="s">
        <v>96</v>
      </c>
      <c r="D18" s="7" t="s">
        <v>97</v>
      </c>
      <c r="E18" s="7" t="s">
        <v>394</v>
      </c>
      <c r="F18" s="7" t="s">
        <v>374</v>
      </c>
      <c r="G18" s="10" t="s">
        <v>223</v>
      </c>
      <c r="H18" s="10" t="s">
        <v>121</v>
      </c>
      <c r="I18" s="11" t="s">
        <v>32</v>
      </c>
      <c r="J18" s="8"/>
      <c r="K18" s="8" t="str">
        <f>"167,5"</f>
        <v>167,5</v>
      </c>
      <c r="L18" s="8" t="str">
        <f>"150,7500"</f>
        <v>150,7500</v>
      </c>
      <c r="M18" s="7" t="s">
        <v>351</v>
      </c>
    </row>
    <row r="19" spans="1:13">
      <c r="B19" s="5" t="s">
        <v>21</v>
      </c>
    </row>
    <row r="20" spans="1:13" ht="16">
      <c r="A20" s="33" t="s">
        <v>22</v>
      </c>
      <c r="B20" s="33"/>
      <c r="C20" s="34"/>
      <c r="D20" s="34"/>
      <c r="E20" s="34"/>
      <c r="F20" s="34"/>
      <c r="G20" s="34"/>
      <c r="H20" s="34"/>
      <c r="I20" s="34"/>
      <c r="J20" s="34"/>
    </row>
    <row r="21" spans="1:13">
      <c r="A21" s="8" t="s">
        <v>63</v>
      </c>
      <c r="B21" s="7" t="s">
        <v>190</v>
      </c>
      <c r="C21" s="7" t="s">
        <v>191</v>
      </c>
      <c r="D21" s="7" t="s">
        <v>192</v>
      </c>
      <c r="E21" s="7" t="s">
        <v>399</v>
      </c>
      <c r="F21" s="7" t="s">
        <v>374</v>
      </c>
      <c r="G21" s="11" t="s">
        <v>41</v>
      </c>
      <c r="H21" s="10" t="s">
        <v>41</v>
      </c>
      <c r="I21" s="10" t="s">
        <v>32</v>
      </c>
      <c r="J21" s="8"/>
      <c r="K21" s="8" t="str">
        <f>"170,0"</f>
        <v>170,0</v>
      </c>
      <c r="L21" s="8" t="str">
        <f>"132,8210"</f>
        <v>132,8210</v>
      </c>
      <c r="M21" s="7"/>
    </row>
    <row r="22" spans="1:13">
      <c r="B22" s="5" t="s">
        <v>21</v>
      </c>
    </row>
    <row r="23" spans="1:13" ht="16">
      <c r="A23" s="33" t="s">
        <v>85</v>
      </c>
      <c r="B23" s="33"/>
      <c r="C23" s="34"/>
      <c r="D23" s="34"/>
      <c r="E23" s="34"/>
      <c r="F23" s="34"/>
      <c r="G23" s="34"/>
      <c r="H23" s="34"/>
      <c r="I23" s="34"/>
      <c r="J23" s="34"/>
    </row>
    <row r="24" spans="1:13">
      <c r="A24" s="8" t="s">
        <v>63</v>
      </c>
      <c r="B24" s="7" t="s">
        <v>196</v>
      </c>
      <c r="C24" s="7" t="s">
        <v>197</v>
      </c>
      <c r="D24" s="7" t="s">
        <v>198</v>
      </c>
      <c r="E24" s="7" t="s">
        <v>394</v>
      </c>
      <c r="F24" s="7" t="s">
        <v>372</v>
      </c>
      <c r="G24" s="10" t="s">
        <v>199</v>
      </c>
      <c r="H24" s="10" t="s">
        <v>17</v>
      </c>
      <c r="I24" s="11" t="s">
        <v>123</v>
      </c>
      <c r="J24" s="8"/>
      <c r="K24" s="8" t="str">
        <f>"180,0"</f>
        <v>180,0</v>
      </c>
      <c r="L24" s="8" t="str">
        <f>"129,1140"</f>
        <v>129,1140</v>
      </c>
      <c r="M24" s="7" t="s">
        <v>349</v>
      </c>
    </row>
    <row r="25" spans="1:13">
      <c r="B25" s="5" t="s">
        <v>21</v>
      </c>
    </row>
    <row r="26" spans="1:13" ht="16">
      <c r="A26" s="33" t="s">
        <v>94</v>
      </c>
      <c r="B26" s="33"/>
      <c r="C26" s="34"/>
      <c r="D26" s="34"/>
      <c r="E26" s="34"/>
      <c r="F26" s="34"/>
      <c r="G26" s="34"/>
      <c r="H26" s="34"/>
      <c r="I26" s="34"/>
      <c r="J26" s="34"/>
    </row>
    <row r="27" spans="1:13">
      <c r="A27" s="8" t="s">
        <v>63</v>
      </c>
      <c r="B27" s="7" t="s">
        <v>305</v>
      </c>
      <c r="C27" s="7" t="s">
        <v>306</v>
      </c>
      <c r="D27" s="7" t="s">
        <v>307</v>
      </c>
      <c r="E27" s="7" t="s">
        <v>394</v>
      </c>
      <c r="F27" s="7" t="s">
        <v>374</v>
      </c>
      <c r="G27" s="10" t="s">
        <v>32</v>
      </c>
      <c r="H27" s="10" t="s">
        <v>17</v>
      </c>
      <c r="I27" s="10" t="s">
        <v>33</v>
      </c>
      <c r="J27" s="8"/>
      <c r="K27" s="8" t="str">
        <f>"190,0"</f>
        <v>190,0</v>
      </c>
      <c r="L27" s="8" t="str">
        <f>"132,7530"</f>
        <v>132,7530</v>
      </c>
      <c r="M27" s="7" t="s">
        <v>357</v>
      </c>
    </row>
    <row r="28" spans="1:13">
      <c r="B28" s="5" t="s">
        <v>21</v>
      </c>
    </row>
    <row r="29" spans="1:13" ht="16">
      <c r="A29" s="33" t="s">
        <v>10</v>
      </c>
      <c r="B29" s="33"/>
      <c r="C29" s="34"/>
      <c r="D29" s="34"/>
      <c r="E29" s="34"/>
      <c r="F29" s="34"/>
      <c r="G29" s="34"/>
      <c r="H29" s="34"/>
      <c r="I29" s="34"/>
      <c r="J29" s="34"/>
    </row>
    <row r="30" spans="1:13">
      <c r="A30" s="17" t="s">
        <v>63</v>
      </c>
      <c r="B30" s="16" t="s">
        <v>104</v>
      </c>
      <c r="C30" s="16" t="s">
        <v>105</v>
      </c>
      <c r="D30" s="16" t="s">
        <v>106</v>
      </c>
      <c r="E30" s="16" t="s">
        <v>394</v>
      </c>
      <c r="F30" s="16" t="s">
        <v>374</v>
      </c>
      <c r="G30" s="22" t="s">
        <v>109</v>
      </c>
      <c r="H30" s="23" t="s">
        <v>110</v>
      </c>
      <c r="I30" s="17"/>
      <c r="J30" s="17"/>
      <c r="K30" s="17" t="str">
        <f>"295,0"</f>
        <v>295,0</v>
      </c>
      <c r="L30" s="17" t="str">
        <f>"180,3335"</f>
        <v>180,3335</v>
      </c>
      <c r="M30" s="16"/>
    </row>
    <row r="31" spans="1:13">
      <c r="A31" s="19" t="s">
        <v>63</v>
      </c>
      <c r="B31" s="18" t="s">
        <v>308</v>
      </c>
      <c r="C31" s="18" t="s">
        <v>309</v>
      </c>
      <c r="D31" s="18" t="s">
        <v>310</v>
      </c>
      <c r="E31" s="18" t="s">
        <v>396</v>
      </c>
      <c r="F31" s="18" t="s">
        <v>375</v>
      </c>
      <c r="G31" s="24" t="s">
        <v>286</v>
      </c>
      <c r="H31" s="24" t="s">
        <v>311</v>
      </c>
      <c r="I31" s="24" t="s">
        <v>55</v>
      </c>
      <c r="J31" s="19"/>
      <c r="K31" s="19" t="str">
        <f>"260,0"</f>
        <v>260,0</v>
      </c>
      <c r="L31" s="19" t="str">
        <f>"164,4100"</f>
        <v>164,4100</v>
      </c>
      <c r="M31" s="18" t="s">
        <v>354</v>
      </c>
    </row>
    <row r="32" spans="1:13">
      <c r="B32" s="5" t="s">
        <v>21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6:J26"/>
    <mergeCell ref="A29:J29"/>
    <mergeCell ref="B3:B4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08016-C797-4F87-94D0-49ED0649F0A1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5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5" style="5" bestFit="1" customWidth="1"/>
    <col min="14" max="16384" width="9.1640625" style="3"/>
  </cols>
  <sheetData>
    <row r="1" spans="1:13" s="2" customFormat="1" ht="29" customHeight="1">
      <c r="A1" s="45" t="s">
        <v>336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9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85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273</v>
      </c>
      <c r="C6" s="7" t="s">
        <v>274</v>
      </c>
      <c r="D6" s="7" t="s">
        <v>275</v>
      </c>
      <c r="E6" s="7" t="s">
        <v>394</v>
      </c>
      <c r="F6" s="7" t="s">
        <v>372</v>
      </c>
      <c r="G6" s="10" t="s">
        <v>276</v>
      </c>
      <c r="H6" s="10" t="s">
        <v>277</v>
      </c>
      <c r="I6" s="8"/>
      <c r="J6" s="8"/>
      <c r="K6" s="8" t="str">
        <f>"242,5"</f>
        <v>242,5</v>
      </c>
      <c r="L6" s="8" t="str">
        <f>"239,1535"</f>
        <v>239,1535</v>
      </c>
      <c r="M6" s="7" t="s">
        <v>348</v>
      </c>
    </row>
    <row r="7" spans="1:13">
      <c r="B7" s="5" t="s">
        <v>21</v>
      </c>
    </row>
    <row r="8" spans="1:13" ht="16">
      <c r="A8" s="33" t="s">
        <v>94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63</v>
      </c>
      <c r="B9" s="7" t="s">
        <v>278</v>
      </c>
      <c r="C9" s="7" t="s">
        <v>279</v>
      </c>
      <c r="D9" s="7" t="s">
        <v>280</v>
      </c>
      <c r="E9" s="7" t="s">
        <v>397</v>
      </c>
      <c r="F9" s="7" t="s">
        <v>390</v>
      </c>
      <c r="G9" s="10" t="s">
        <v>26</v>
      </c>
      <c r="H9" s="10" t="s">
        <v>102</v>
      </c>
      <c r="I9" s="11" t="s">
        <v>41</v>
      </c>
      <c r="J9" s="8"/>
      <c r="K9" s="8" t="str">
        <f>"150,0"</f>
        <v>150,0</v>
      </c>
      <c r="L9" s="8" t="str">
        <f>"101,3100"</f>
        <v>101,3100</v>
      </c>
      <c r="M9" s="7" t="s">
        <v>358</v>
      </c>
    </row>
    <row r="10" spans="1:13">
      <c r="B10" s="5" t="s">
        <v>21</v>
      </c>
    </row>
    <row r="11" spans="1:13" ht="16">
      <c r="A11" s="33" t="s">
        <v>10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17" t="s">
        <v>63</v>
      </c>
      <c r="B12" s="16" t="s">
        <v>281</v>
      </c>
      <c r="C12" s="16" t="s">
        <v>282</v>
      </c>
      <c r="D12" s="16" t="s">
        <v>13</v>
      </c>
      <c r="E12" s="16" t="s">
        <v>394</v>
      </c>
      <c r="F12" s="16" t="s">
        <v>390</v>
      </c>
      <c r="G12" s="22" t="s">
        <v>38</v>
      </c>
      <c r="H12" s="22" t="s">
        <v>108</v>
      </c>
      <c r="I12" s="23" t="s">
        <v>276</v>
      </c>
      <c r="J12" s="17"/>
      <c r="K12" s="17" t="str">
        <f>"220,0"</f>
        <v>220,0</v>
      </c>
      <c r="L12" s="17" t="str">
        <f>"134,6620"</f>
        <v>134,6620</v>
      </c>
      <c r="M12" s="16" t="s">
        <v>358</v>
      </c>
    </row>
    <row r="13" spans="1:13">
      <c r="A13" s="19" t="s">
        <v>63</v>
      </c>
      <c r="B13" s="18" t="s">
        <v>283</v>
      </c>
      <c r="C13" s="18" t="s">
        <v>284</v>
      </c>
      <c r="D13" s="18" t="s">
        <v>285</v>
      </c>
      <c r="E13" s="18" t="s">
        <v>396</v>
      </c>
      <c r="F13" s="18" t="s">
        <v>390</v>
      </c>
      <c r="G13" s="24" t="s">
        <v>286</v>
      </c>
      <c r="H13" s="25" t="s">
        <v>44</v>
      </c>
      <c r="I13" s="25" t="s">
        <v>44</v>
      </c>
      <c r="J13" s="19"/>
      <c r="K13" s="19" t="str">
        <f>"245,0"</f>
        <v>245,0</v>
      </c>
      <c r="L13" s="19" t="str">
        <f>"164,0926"</f>
        <v>164,0926</v>
      </c>
      <c r="M13" s="18"/>
    </row>
    <row r="14" spans="1:13">
      <c r="B14" s="5" t="s">
        <v>21</v>
      </c>
    </row>
    <row r="15" spans="1:13" ht="16">
      <c r="A15" s="33" t="s">
        <v>34</v>
      </c>
      <c r="B15" s="33"/>
      <c r="C15" s="34"/>
      <c r="D15" s="34"/>
      <c r="E15" s="34"/>
      <c r="F15" s="34"/>
      <c r="G15" s="34"/>
      <c r="H15" s="34"/>
      <c r="I15" s="34"/>
      <c r="J15" s="34"/>
    </row>
    <row r="16" spans="1:13">
      <c r="A16" s="8" t="s">
        <v>63</v>
      </c>
      <c r="B16" s="7" t="s">
        <v>287</v>
      </c>
      <c r="C16" s="7" t="s">
        <v>288</v>
      </c>
      <c r="D16" s="7" t="s">
        <v>289</v>
      </c>
      <c r="E16" s="7" t="s">
        <v>394</v>
      </c>
      <c r="F16" s="7" t="s">
        <v>374</v>
      </c>
      <c r="G16" s="10" t="s">
        <v>290</v>
      </c>
      <c r="H16" s="10" t="s">
        <v>18</v>
      </c>
      <c r="I16" s="11" t="s">
        <v>16</v>
      </c>
      <c r="J16" s="8"/>
      <c r="K16" s="8" t="str">
        <f>"340,0"</f>
        <v>340,0</v>
      </c>
      <c r="L16" s="8" t="str">
        <f>"200,0900"</f>
        <v>200,0900</v>
      </c>
      <c r="M16" s="7" t="s">
        <v>291</v>
      </c>
    </row>
    <row r="17" spans="2:2">
      <c r="B17" s="5" t="s">
        <v>21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B3:B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F812-8299-4B0C-9493-1ED9E69CCCB4}">
  <dimension ref="A1:M1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5" t="s">
        <v>334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9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85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273</v>
      </c>
      <c r="C6" s="7" t="s">
        <v>274</v>
      </c>
      <c r="D6" s="7" t="s">
        <v>275</v>
      </c>
      <c r="E6" s="7" t="s">
        <v>394</v>
      </c>
      <c r="F6" s="7" t="s">
        <v>372</v>
      </c>
      <c r="G6" s="10" t="s">
        <v>276</v>
      </c>
      <c r="H6" s="10" t="s">
        <v>277</v>
      </c>
      <c r="I6" s="8"/>
      <c r="J6" s="8"/>
      <c r="K6" s="8" t="str">
        <f>"242,5"</f>
        <v>242,5</v>
      </c>
      <c r="L6" s="8" t="str">
        <f>"239,1535"</f>
        <v>239,1535</v>
      </c>
      <c r="M6" s="7" t="s">
        <v>348</v>
      </c>
    </row>
    <row r="7" spans="1:13">
      <c r="B7" s="5" t="s">
        <v>21</v>
      </c>
    </row>
    <row r="8" spans="1:13" ht="16">
      <c r="A8" s="33" t="s">
        <v>85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63</v>
      </c>
      <c r="B9" s="7" t="s">
        <v>312</v>
      </c>
      <c r="C9" s="7" t="s">
        <v>313</v>
      </c>
      <c r="D9" s="7" t="s">
        <v>314</v>
      </c>
      <c r="E9" s="7" t="s">
        <v>394</v>
      </c>
      <c r="F9" s="7" t="s">
        <v>376</v>
      </c>
      <c r="G9" s="11" t="s">
        <v>17</v>
      </c>
      <c r="H9" s="10" t="s">
        <v>17</v>
      </c>
      <c r="I9" s="10" t="s">
        <v>38</v>
      </c>
      <c r="J9" s="8"/>
      <c r="K9" s="8" t="str">
        <f>"200,0"</f>
        <v>200,0</v>
      </c>
      <c r="L9" s="8" t="str">
        <f>"147,9600"</f>
        <v>147,9600</v>
      </c>
      <c r="M9" s="7" t="s">
        <v>348</v>
      </c>
    </row>
    <row r="10" spans="1:13">
      <c r="B10" s="5" t="s">
        <v>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F177-B163-49D3-ABEC-2CE097C1C707}"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2.6640625" style="5" customWidth="1"/>
    <col min="22" max="16384" width="9.1640625" style="3"/>
  </cols>
  <sheetData>
    <row r="1" spans="1:21" s="2" customFormat="1" ht="29" customHeight="1">
      <c r="A1" s="45" t="s">
        <v>345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22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63</v>
      </c>
      <c r="B6" s="7" t="s">
        <v>23</v>
      </c>
      <c r="C6" s="7" t="s">
        <v>24</v>
      </c>
      <c r="D6" s="7" t="s">
        <v>25</v>
      </c>
      <c r="E6" s="7" t="s">
        <v>395</v>
      </c>
      <c r="F6" s="7" t="s">
        <v>370</v>
      </c>
      <c r="G6" s="10" t="s">
        <v>26</v>
      </c>
      <c r="H6" s="10" t="s">
        <v>27</v>
      </c>
      <c r="I6" s="10" t="s">
        <v>28</v>
      </c>
      <c r="J6" s="8"/>
      <c r="K6" s="10" t="s">
        <v>29</v>
      </c>
      <c r="L6" s="10" t="s">
        <v>30</v>
      </c>
      <c r="M6" s="11" t="s">
        <v>31</v>
      </c>
      <c r="N6" s="8"/>
      <c r="O6" s="10" t="s">
        <v>32</v>
      </c>
      <c r="P6" s="10" t="s">
        <v>17</v>
      </c>
      <c r="Q6" s="11" t="s">
        <v>33</v>
      </c>
      <c r="R6" s="8"/>
      <c r="S6" s="8" t="str">
        <f>"437,5"</f>
        <v>437,5</v>
      </c>
      <c r="T6" s="8" t="str">
        <f>"346,5875"</f>
        <v>346,5875</v>
      </c>
      <c r="U6" s="7"/>
    </row>
    <row r="7" spans="1:21">
      <c r="B7" s="5" t="s">
        <v>21</v>
      </c>
    </row>
    <row r="8" spans="1:21" ht="16">
      <c r="A8" s="33" t="s">
        <v>34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8" t="s">
        <v>63</v>
      </c>
      <c r="B9" s="7" t="s">
        <v>35</v>
      </c>
      <c r="C9" s="7" t="s">
        <v>36</v>
      </c>
      <c r="D9" s="7" t="s">
        <v>37</v>
      </c>
      <c r="E9" s="7" t="s">
        <v>394</v>
      </c>
      <c r="F9" s="7" t="s">
        <v>371</v>
      </c>
      <c r="G9" s="10" t="s">
        <v>38</v>
      </c>
      <c r="H9" s="10" t="s">
        <v>39</v>
      </c>
      <c r="I9" s="10" t="s">
        <v>40</v>
      </c>
      <c r="J9" s="8"/>
      <c r="K9" s="10" t="s">
        <v>41</v>
      </c>
      <c r="L9" s="10" t="s">
        <v>32</v>
      </c>
      <c r="M9" s="10" t="s">
        <v>42</v>
      </c>
      <c r="N9" s="8"/>
      <c r="O9" s="10" t="s">
        <v>43</v>
      </c>
      <c r="P9" s="10" t="s">
        <v>44</v>
      </c>
      <c r="Q9" s="10" t="s">
        <v>45</v>
      </c>
      <c r="R9" s="8"/>
      <c r="S9" s="8" t="str">
        <f>"665,0"</f>
        <v>665,0</v>
      </c>
      <c r="T9" s="8" t="str">
        <f>"394,9435"</f>
        <v>394,9435</v>
      </c>
      <c r="U9" s="7"/>
    </row>
    <row r="10" spans="1:21">
      <c r="B10" s="5" t="s">
        <v>21</v>
      </c>
    </row>
    <row r="11" spans="1:21" ht="16">
      <c r="A11" s="33" t="s">
        <v>46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1">
      <c r="A12" s="8" t="s">
        <v>63</v>
      </c>
      <c r="B12" s="7" t="s">
        <v>47</v>
      </c>
      <c r="C12" s="7" t="s">
        <v>48</v>
      </c>
      <c r="D12" s="7" t="s">
        <v>49</v>
      </c>
      <c r="E12" s="7" t="s">
        <v>394</v>
      </c>
      <c r="F12" s="7" t="s">
        <v>370</v>
      </c>
      <c r="G12" s="10" t="s">
        <v>50</v>
      </c>
      <c r="H12" s="10" t="s">
        <v>51</v>
      </c>
      <c r="I12" s="10" t="s">
        <v>52</v>
      </c>
      <c r="J12" s="8"/>
      <c r="K12" s="10" t="s">
        <v>53</v>
      </c>
      <c r="L12" s="10" t="s">
        <v>54</v>
      </c>
      <c r="M12" s="10" t="s">
        <v>41</v>
      </c>
      <c r="N12" s="8"/>
      <c r="O12" s="10" t="s">
        <v>55</v>
      </c>
      <c r="P12" s="10" t="s">
        <v>56</v>
      </c>
      <c r="Q12" s="8"/>
      <c r="R12" s="8"/>
      <c r="S12" s="8" t="str">
        <f>"725,0"</f>
        <v>725,0</v>
      </c>
      <c r="T12" s="8" t="str">
        <f>"425,2850"</f>
        <v>425,2850</v>
      </c>
      <c r="U12" s="7" t="s">
        <v>57</v>
      </c>
    </row>
    <row r="13" spans="1:21">
      <c r="B13" s="5" t="s">
        <v>21</v>
      </c>
    </row>
    <row r="14" spans="1:21">
      <c r="B14" s="5" t="s">
        <v>21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15.5" style="5" bestFit="1" customWidth="1"/>
    <col min="5" max="5" width="8.6640625" style="5" customWidth="1"/>
    <col min="6" max="6" width="24.33203125" style="5" customWidth="1"/>
    <col min="7" max="18" width="5.33203125" style="6" customWidth="1"/>
    <col min="19" max="19" width="7.83203125" style="6" bestFit="1" customWidth="1"/>
    <col min="20" max="20" width="6.5" style="6" bestFit="1" customWidth="1"/>
    <col min="21" max="21" width="22.6640625" style="5" customWidth="1"/>
    <col min="22" max="16384" width="9.1640625" style="3"/>
  </cols>
  <sheetData>
    <row r="1" spans="1:21" s="2" customFormat="1" ht="29" customHeight="1">
      <c r="A1" s="45" t="s">
        <v>346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7</v>
      </c>
      <c r="H3" s="37"/>
      <c r="I3" s="37"/>
      <c r="J3" s="37"/>
      <c r="K3" s="37" t="s">
        <v>8</v>
      </c>
      <c r="L3" s="37"/>
      <c r="M3" s="37"/>
      <c r="N3" s="37"/>
      <c r="O3" s="37" t="s">
        <v>9</v>
      </c>
      <c r="P3" s="37"/>
      <c r="Q3" s="37"/>
      <c r="R3" s="37"/>
      <c r="S3" s="37" t="s">
        <v>1</v>
      </c>
      <c r="T3" s="37" t="s">
        <v>3</v>
      </c>
      <c r="U3" s="39" t="s">
        <v>2</v>
      </c>
    </row>
    <row r="4" spans="1:21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38"/>
      <c r="U4" s="40"/>
    </row>
    <row r="5" spans="1:21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8" t="s">
        <v>20</v>
      </c>
      <c r="B6" s="7" t="s">
        <v>11</v>
      </c>
      <c r="C6" s="7" t="s">
        <v>12</v>
      </c>
      <c r="D6" s="7" t="s">
        <v>13</v>
      </c>
      <c r="E6" s="7" t="s">
        <v>394</v>
      </c>
      <c r="F6" s="7" t="s">
        <v>370</v>
      </c>
      <c r="G6" s="10" t="s">
        <v>14</v>
      </c>
      <c r="H6" s="10" t="s">
        <v>15</v>
      </c>
      <c r="I6" s="11" t="s">
        <v>16</v>
      </c>
      <c r="J6" s="8"/>
      <c r="K6" s="11"/>
      <c r="L6" s="8"/>
      <c r="M6" s="8"/>
      <c r="N6" s="8"/>
      <c r="O6" s="11"/>
      <c r="P6" s="8"/>
      <c r="Q6" s="8"/>
      <c r="R6" s="8"/>
      <c r="S6" s="28">
        <v>0</v>
      </c>
      <c r="T6" s="8" t="str">
        <f>"0,0000"</f>
        <v>0,0000</v>
      </c>
      <c r="U6" s="7" t="s">
        <v>365</v>
      </c>
    </row>
    <row r="7" spans="1:21">
      <c r="B7" s="5" t="s">
        <v>21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559F3-976F-48E2-AC51-43A16507EE52}">
  <dimension ref="A1:Q1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6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9" bestFit="1" customWidth="1"/>
    <col min="16" max="16" width="8.5" style="6" bestFit="1" customWidth="1"/>
    <col min="17" max="17" width="31.5" style="5" bestFit="1" customWidth="1"/>
    <col min="18" max="16384" width="9.1640625" style="3"/>
  </cols>
  <sheetData>
    <row r="1" spans="1:17" s="2" customFormat="1" ht="29" customHeight="1">
      <c r="A1" s="45" t="s">
        <v>332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35" t="s">
        <v>1</v>
      </c>
      <c r="P3" s="37" t="s">
        <v>3</v>
      </c>
      <c r="Q3" s="39" t="s">
        <v>2</v>
      </c>
    </row>
    <row r="4" spans="1:17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8"/>
      <c r="Q4" s="40"/>
    </row>
    <row r="5" spans="1:17" ht="16">
      <c r="A5" s="41" t="s">
        <v>85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17" t="s">
        <v>63</v>
      </c>
      <c r="B6" s="16" t="s">
        <v>196</v>
      </c>
      <c r="C6" s="16" t="s">
        <v>197</v>
      </c>
      <c r="D6" s="16" t="s">
        <v>198</v>
      </c>
      <c r="E6" s="16" t="s">
        <v>394</v>
      </c>
      <c r="F6" s="16" t="s">
        <v>372</v>
      </c>
      <c r="G6" s="23" t="s">
        <v>81</v>
      </c>
      <c r="H6" s="22" t="s">
        <v>81</v>
      </c>
      <c r="I6" s="23" t="s">
        <v>72</v>
      </c>
      <c r="J6" s="17"/>
      <c r="K6" s="22" t="s">
        <v>199</v>
      </c>
      <c r="L6" s="22" t="s">
        <v>17</v>
      </c>
      <c r="M6" s="23" t="s">
        <v>123</v>
      </c>
      <c r="N6" s="17"/>
      <c r="O6" s="30" t="str">
        <f>"295,0"</f>
        <v>295,0</v>
      </c>
      <c r="P6" s="17" t="str">
        <f>"211,6035"</f>
        <v>211,6035</v>
      </c>
      <c r="Q6" s="16" t="s">
        <v>349</v>
      </c>
    </row>
    <row r="7" spans="1:17">
      <c r="A7" s="19" t="s">
        <v>172</v>
      </c>
      <c r="B7" s="18" t="s">
        <v>321</v>
      </c>
      <c r="C7" s="18" t="s">
        <v>322</v>
      </c>
      <c r="D7" s="18" t="s">
        <v>323</v>
      </c>
      <c r="E7" s="18" t="s">
        <v>394</v>
      </c>
      <c r="F7" s="18" t="s">
        <v>373</v>
      </c>
      <c r="G7" s="24" t="s">
        <v>324</v>
      </c>
      <c r="H7" s="24" t="s">
        <v>134</v>
      </c>
      <c r="I7" s="24" t="s">
        <v>294</v>
      </c>
      <c r="J7" s="19"/>
      <c r="K7" s="24" t="s">
        <v>304</v>
      </c>
      <c r="L7" s="24" t="s">
        <v>93</v>
      </c>
      <c r="M7" s="24" t="s">
        <v>206</v>
      </c>
      <c r="N7" s="19"/>
      <c r="O7" s="32" t="str">
        <f>"207,5"</f>
        <v>207,5</v>
      </c>
      <c r="P7" s="19" t="str">
        <f>"152,0975"</f>
        <v>152,0975</v>
      </c>
      <c r="Q7" s="18" t="s">
        <v>350</v>
      </c>
    </row>
    <row r="8" spans="1:17">
      <c r="B8" s="5" t="s">
        <v>21</v>
      </c>
    </row>
    <row r="9" spans="1:17" ht="16">
      <c r="A9" s="33" t="s">
        <v>124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7">
      <c r="A10" s="8" t="s">
        <v>63</v>
      </c>
      <c r="B10" s="7" t="s">
        <v>325</v>
      </c>
      <c r="C10" s="7" t="s">
        <v>326</v>
      </c>
      <c r="D10" s="7" t="s">
        <v>327</v>
      </c>
      <c r="E10" s="7" t="s">
        <v>394</v>
      </c>
      <c r="F10" s="7" t="s">
        <v>371</v>
      </c>
      <c r="G10" s="10" t="s">
        <v>81</v>
      </c>
      <c r="H10" s="11" t="s">
        <v>72</v>
      </c>
      <c r="I10" s="11" t="s">
        <v>72</v>
      </c>
      <c r="J10" s="8"/>
      <c r="K10" s="11" t="s">
        <v>32</v>
      </c>
      <c r="L10" s="10" t="s">
        <v>17</v>
      </c>
      <c r="M10" s="10" t="s">
        <v>33</v>
      </c>
      <c r="N10" s="8"/>
      <c r="O10" s="28" t="str">
        <f>"305,0"</f>
        <v>305,0</v>
      </c>
      <c r="P10" s="8" t="str">
        <f>"196,1760"</f>
        <v>196,1760</v>
      </c>
      <c r="Q10" s="7" t="s">
        <v>351</v>
      </c>
    </row>
    <row r="11" spans="1:17">
      <c r="B11" s="5" t="s">
        <v>21</v>
      </c>
    </row>
    <row r="12" spans="1:17" ht="16">
      <c r="A12" s="33" t="s">
        <v>10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7">
      <c r="A13" s="17" t="s">
        <v>63</v>
      </c>
      <c r="B13" s="16" t="s">
        <v>328</v>
      </c>
      <c r="C13" s="16" t="s">
        <v>329</v>
      </c>
      <c r="D13" s="16" t="s">
        <v>330</v>
      </c>
      <c r="E13" s="16" t="s">
        <v>394</v>
      </c>
      <c r="F13" s="16" t="s">
        <v>374</v>
      </c>
      <c r="G13" s="22" t="s">
        <v>72</v>
      </c>
      <c r="H13" s="22" t="s">
        <v>93</v>
      </c>
      <c r="I13" s="23" t="s">
        <v>74</v>
      </c>
      <c r="J13" s="17"/>
      <c r="K13" s="22" t="s">
        <v>17</v>
      </c>
      <c r="L13" s="22" t="s">
        <v>38</v>
      </c>
      <c r="M13" s="22" t="s">
        <v>254</v>
      </c>
      <c r="N13" s="17"/>
      <c r="O13" s="30" t="str">
        <f>"340,0"</f>
        <v>340,0</v>
      </c>
      <c r="P13" s="17" t="str">
        <f>"212,6360"</f>
        <v>212,6360</v>
      </c>
      <c r="Q13" s="16"/>
    </row>
    <row r="14" spans="1:17">
      <c r="A14" s="19" t="s">
        <v>20</v>
      </c>
      <c r="B14" s="18" t="s">
        <v>308</v>
      </c>
      <c r="C14" s="18" t="s">
        <v>309</v>
      </c>
      <c r="D14" s="18" t="s">
        <v>310</v>
      </c>
      <c r="E14" s="18" t="s">
        <v>396</v>
      </c>
      <c r="F14" s="18" t="s">
        <v>375</v>
      </c>
      <c r="G14" s="25" t="s">
        <v>27</v>
      </c>
      <c r="H14" s="25" t="s">
        <v>27</v>
      </c>
      <c r="I14" s="25" t="s">
        <v>27</v>
      </c>
      <c r="J14" s="19"/>
      <c r="K14" s="25"/>
      <c r="L14" s="19"/>
      <c r="M14" s="19"/>
      <c r="N14" s="19"/>
      <c r="O14" s="32">
        <v>0</v>
      </c>
      <c r="P14" s="19" t="str">
        <f>"0,0000"</f>
        <v>0,0000</v>
      </c>
      <c r="Q14" s="18" t="s">
        <v>352</v>
      </c>
    </row>
    <row r="15" spans="1:17">
      <c r="B15" s="5" t="s">
        <v>21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2:N12"/>
    <mergeCell ref="B3:B4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0CC3-1FDA-4829-B1CE-51DF0BC74D29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3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45" t="s">
        <v>333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37" t="s">
        <v>1</v>
      </c>
      <c r="P3" s="37" t="s">
        <v>3</v>
      </c>
      <c r="Q3" s="39" t="s">
        <v>2</v>
      </c>
    </row>
    <row r="4" spans="1:17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8"/>
      <c r="P4" s="38"/>
      <c r="Q4" s="40"/>
    </row>
    <row r="5" spans="1:17" ht="16">
      <c r="A5" s="41" t="s">
        <v>94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8" t="s">
        <v>63</v>
      </c>
      <c r="B6" s="7" t="s">
        <v>315</v>
      </c>
      <c r="C6" s="7" t="s">
        <v>316</v>
      </c>
      <c r="D6" s="7" t="s">
        <v>317</v>
      </c>
      <c r="E6" s="7" t="s">
        <v>394</v>
      </c>
      <c r="F6" s="7" t="s">
        <v>370</v>
      </c>
      <c r="G6" s="10" t="s">
        <v>232</v>
      </c>
      <c r="H6" s="10" t="s">
        <v>74</v>
      </c>
      <c r="I6" s="10" t="s">
        <v>206</v>
      </c>
      <c r="J6" s="8"/>
      <c r="K6" s="10" t="s">
        <v>38</v>
      </c>
      <c r="L6" s="10" t="s">
        <v>254</v>
      </c>
      <c r="M6" s="11" t="s">
        <v>108</v>
      </c>
      <c r="N6" s="8"/>
      <c r="O6" s="8" t="str">
        <f>"347,5"</f>
        <v>347,5</v>
      </c>
      <c r="P6" s="8" t="str">
        <f>"318,8660"</f>
        <v>318,8660</v>
      </c>
      <c r="Q6" s="7" t="s">
        <v>353</v>
      </c>
    </row>
    <row r="7" spans="1:17">
      <c r="B7" s="5" t="s">
        <v>21</v>
      </c>
    </row>
    <row r="8" spans="1:17" ht="16">
      <c r="A8" s="33" t="s">
        <v>124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7">
      <c r="A9" s="8" t="s">
        <v>63</v>
      </c>
      <c r="B9" s="7" t="s">
        <v>318</v>
      </c>
      <c r="C9" s="7" t="s">
        <v>319</v>
      </c>
      <c r="D9" s="7" t="s">
        <v>320</v>
      </c>
      <c r="E9" s="7" t="s">
        <v>394</v>
      </c>
      <c r="F9" s="7" t="s">
        <v>370</v>
      </c>
      <c r="G9" s="10" t="s">
        <v>102</v>
      </c>
      <c r="H9" s="10" t="s">
        <v>54</v>
      </c>
      <c r="I9" s="10" t="s">
        <v>223</v>
      </c>
      <c r="J9" s="8"/>
      <c r="K9" s="11" t="s">
        <v>286</v>
      </c>
      <c r="L9" s="10" t="s">
        <v>286</v>
      </c>
      <c r="M9" s="10" t="s">
        <v>311</v>
      </c>
      <c r="N9" s="8"/>
      <c r="O9" s="8" t="str">
        <f>"410,0"</f>
        <v>410,0</v>
      </c>
      <c r="P9" s="8" t="str">
        <f>"266,9510"</f>
        <v>266,9510</v>
      </c>
      <c r="Q9" s="7" t="s">
        <v>354</v>
      </c>
    </row>
    <row r="10" spans="1:17">
      <c r="B10" s="5" t="s">
        <v>21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42FFA-E914-449C-AE67-D866CF97ABE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15.5" style="5" bestFit="1" customWidth="1"/>
    <col min="5" max="5" width="9.6640625" style="5" customWidth="1"/>
    <col min="6" max="6" width="15.5" style="5" bestFit="1" customWidth="1"/>
    <col min="7" max="9" width="5.5" style="6" customWidth="1"/>
    <col min="10" max="10" width="4.83203125" style="6" customWidth="1"/>
    <col min="11" max="14" width="5.5" style="6" customWidth="1"/>
    <col min="15" max="15" width="7.83203125" style="29" bestFit="1" customWidth="1"/>
    <col min="16" max="16" width="6.5" style="6" bestFit="1" customWidth="1"/>
    <col min="17" max="17" width="23.33203125" style="5" customWidth="1"/>
    <col min="18" max="16384" width="9.1640625" style="3"/>
  </cols>
  <sheetData>
    <row r="1" spans="1:17" s="2" customFormat="1" ht="29" customHeight="1">
      <c r="A1" s="45" t="s">
        <v>331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9</v>
      </c>
      <c r="L3" s="37"/>
      <c r="M3" s="37"/>
      <c r="N3" s="37"/>
      <c r="O3" s="35" t="s">
        <v>1</v>
      </c>
      <c r="P3" s="37" t="s">
        <v>3</v>
      </c>
      <c r="Q3" s="39" t="s">
        <v>2</v>
      </c>
    </row>
    <row r="4" spans="1:17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8"/>
      <c r="Q4" s="40"/>
    </row>
    <row r="5" spans="1:17" ht="16">
      <c r="A5" s="41" t="s">
        <v>85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8" t="s">
        <v>20</v>
      </c>
      <c r="B6" s="7" t="s">
        <v>312</v>
      </c>
      <c r="C6" s="7" t="s">
        <v>313</v>
      </c>
      <c r="D6" s="7" t="s">
        <v>314</v>
      </c>
      <c r="E6" s="7" t="s">
        <v>394</v>
      </c>
      <c r="F6" s="7" t="s">
        <v>376</v>
      </c>
      <c r="G6" s="11" t="s">
        <v>93</v>
      </c>
      <c r="H6" s="11" t="s">
        <v>93</v>
      </c>
      <c r="I6" s="11" t="s">
        <v>93</v>
      </c>
      <c r="J6" s="8"/>
      <c r="K6" s="11"/>
      <c r="L6" s="8"/>
      <c r="M6" s="8"/>
      <c r="N6" s="8"/>
      <c r="O6" s="28">
        <v>0</v>
      </c>
      <c r="P6" s="8" t="str">
        <f>"0,0000"</f>
        <v>0,0000</v>
      </c>
      <c r="Q6" s="7" t="s">
        <v>348</v>
      </c>
    </row>
    <row r="7" spans="1:17">
      <c r="B7" s="5" t="s">
        <v>21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DC4A-0501-47F6-89E3-A441D4183625}">
  <dimension ref="A1:M50"/>
  <sheetViews>
    <sheetView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3.5" style="5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30.1640625" style="5" bestFit="1" customWidth="1"/>
    <col min="14" max="16384" width="9.1640625" style="3"/>
  </cols>
  <sheetData>
    <row r="1" spans="1:13" s="2" customFormat="1" ht="29" customHeight="1">
      <c r="A1" s="45" t="s">
        <v>341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5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6"/>
      <c r="L4" s="38"/>
      <c r="M4" s="40"/>
    </row>
    <row r="5" spans="1:13" ht="16">
      <c r="A5" s="41" t="s">
        <v>173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20</v>
      </c>
      <c r="B6" s="7" t="s">
        <v>174</v>
      </c>
      <c r="C6" s="7" t="s">
        <v>175</v>
      </c>
      <c r="D6" s="7" t="s">
        <v>176</v>
      </c>
      <c r="E6" s="7" t="s">
        <v>397</v>
      </c>
      <c r="F6" s="7" t="s">
        <v>377</v>
      </c>
      <c r="G6" s="11" t="s">
        <v>177</v>
      </c>
      <c r="H6" s="11" t="s">
        <v>177</v>
      </c>
      <c r="I6" s="11" t="s">
        <v>177</v>
      </c>
      <c r="J6" s="8"/>
      <c r="K6" s="28">
        <v>0</v>
      </c>
      <c r="L6" s="8" t="str">
        <f>"0,0000"</f>
        <v>0,0000</v>
      </c>
      <c r="M6" s="7"/>
    </row>
    <row r="7" spans="1:13">
      <c r="B7" s="5" t="s">
        <v>21</v>
      </c>
    </row>
    <row r="8" spans="1:13" ht="16">
      <c r="A8" s="33" t="s">
        <v>178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63</v>
      </c>
      <c r="B9" s="7" t="s">
        <v>179</v>
      </c>
      <c r="C9" s="7" t="s">
        <v>180</v>
      </c>
      <c r="D9" s="7" t="s">
        <v>181</v>
      </c>
      <c r="E9" s="7" t="s">
        <v>394</v>
      </c>
      <c r="F9" s="7" t="s">
        <v>370</v>
      </c>
      <c r="G9" s="10" t="s">
        <v>69</v>
      </c>
      <c r="H9" s="10" t="s">
        <v>70</v>
      </c>
      <c r="I9" s="11" t="s">
        <v>71</v>
      </c>
      <c r="J9" s="8"/>
      <c r="K9" s="28" t="str">
        <f>"50,0"</f>
        <v>50,0</v>
      </c>
      <c r="L9" s="8" t="str">
        <f>"62,3300"</f>
        <v>62,3300</v>
      </c>
      <c r="M9" s="7" t="s">
        <v>359</v>
      </c>
    </row>
    <row r="10" spans="1:13">
      <c r="B10" s="5" t="s">
        <v>21</v>
      </c>
    </row>
    <row r="11" spans="1:13" ht="16">
      <c r="A11" s="33" t="s">
        <v>64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17" t="s">
        <v>63</v>
      </c>
      <c r="B12" s="16" t="s">
        <v>182</v>
      </c>
      <c r="C12" s="16" t="s">
        <v>183</v>
      </c>
      <c r="D12" s="16" t="s">
        <v>184</v>
      </c>
      <c r="E12" s="16" t="s">
        <v>394</v>
      </c>
      <c r="F12" s="16" t="s">
        <v>371</v>
      </c>
      <c r="G12" s="22" t="s">
        <v>185</v>
      </c>
      <c r="H12" s="23" t="s">
        <v>186</v>
      </c>
      <c r="I12" s="22" t="s">
        <v>186</v>
      </c>
      <c r="J12" s="17"/>
      <c r="K12" s="30" t="str">
        <f>"60,0"</f>
        <v>60,0</v>
      </c>
      <c r="L12" s="17" t="str">
        <f>"72,2160"</f>
        <v>72,2160</v>
      </c>
      <c r="M12" s="16" t="s">
        <v>360</v>
      </c>
    </row>
    <row r="13" spans="1:13">
      <c r="A13" s="19" t="s">
        <v>63</v>
      </c>
      <c r="B13" s="18" t="s">
        <v>187</v>
      </c>
      <c r="C13" s="18" t="s">
        <v>188</v>
      </c>
      <c r="D13" s="18" t="s">
        <v>189</v>
      </c>
      <c r="E13" s="18" t="s">
        <v>398</v>
      </c>
      <c r="F13" s="18" t="s">
        <v>371</v>
      </c>
      <c r="G13" s="24" t="s">
        <v>80</v>
      </c>
      <c r="H13" s="25" t="s">
        <v>70</v>
      </c>
      <c r="I13" s="19"/>
      <c r="J13" s="19"/>
      <c r="K13" s="32" t="str">
        <f>"47,5"</f>
        <v>47,5</v>
      </c>
      <c r="L13" s="19" t="str">
        <f>"69,5060"</f>
        <v>69,5060</v>
      </c>
      <c r="M13" s="18"/>
    </row>
    <row r="14" spans="1:13">
      <c r="B14" s="5" t="s">
        <v>21</v>
      </c>
    </row>
    <row r="15" spans="1:13" ht="16">
      <c r="A15" s="33" t="s">
        <v>22</v>
      </c>
      <c r="B15" s="33"/>
      <c r="C15" s="34"/>
      <c r="D15" s="34"/>
      <c r="E15" s="34"/>
      <c r="F15" s="34"/>
      <c r="G15" s="34"/>
      <c r="H15" s="34"/>
      <c r="I15" s="34"/>
      <c r="J15" s="34"/>
    </row>
    <row r="16" spans="1:13">
      <c r="A16" s="17" t="s">
        <v>63</v>
      </c>
      <c r="B16" s="16" t="s">
        <v>190</v>
      </c>
      <c r="C16" s="16" t="s">
        <v>191</v>
      </c>
      <c r="D16" s="16" t="s">
        <v>192</v>
      </c>
      <c r="E16" s="16" t="s">
        <v>399</v>
      </c>
      <c r="F16" s="16" t="s">
        <v>371</v>
      </c>
      <c r="G16" s="23" t="s">
        <v>29</v>
      </c>
      <c r="H16" s="23" t="s">
        <v>30</v>
      </c>
      <c r="I16" s="22" t="s">
        <v>68</v>
      </c>
      <c r="J16" s="17"/>
      <c r="K16" s="30" t="str">
        <f>"107,5"</f>
        <v>107,5</v>
      </c>
      <c r="L16" s="17" t="str">
        <f>"83,9898"</f>
        <v>83,9898</v>
      </c>
      <c r="M16" s="16"/>
    </row>
    <row r="17" spans="1:13">
      <c r="A17" s="19" t="s">
        <v>63</v>
      </c>
      <c r="B17" s="18" t="s">
        <v>193</v>
      </c>
      <c r="C17" s="18" t="s">
        <v>194</v>
      </c>
      <c r="D17" s="18" t="s">
        <v>195</v>
      </c>
      <c r="E17" s="18" t="s">
        <v>400</v>
      </c>
      <c r="F17" s="18" t="s">
        <v>378</v>
      </c>
      <c r="G17" s="24" t="s">
        <v>89</v>
      </c>
      <c r="H17" s="25" t="s">
        <v>68</v>
      </c>
      <c r="I17" s="25" t="s">
        <v>68</v>
      </c>
      <c r="J17" s="19"/>
      <c r="K17" s="32" t="str">
        <f>"102,5"</f>
        <v>102,5</v>
      </c>
      <c r="L17" s="19" t="str">
        <f>"117,0142"</f>
        <v>117,0142</v>
      </c>
      <c r="M17" s="18" t="s">
        <v>352</v>
      </c>
    </row>
    <row r="18" spans="1:13">
      <c r="B18" s="5" t="s">
        <v>21</v>
      </c>
    </row>
    <row r="19" spans="1:13" ht="16">
      <c r="A19" s="33" t="s">
        <v>85</v>
      </c>
      <c r="B19" s="33"/>
      <c r="C19" s="34"/>
      <c r="D19" s="34"/>
      <c r="E19" s="34"/>
      <c r="F19" s="34"/>
      <c r="G19" s="34"/>
      <c r="H19" s="34"/>
      <c r="I19" s="34"/>
      <c r="J19" s="34"/>
    </row>
    <row r="20" spans="1:13">
      <c r="A20" s="17" t="s">
        <v>63</v>
      </c>
      <c r="B20" s="16" t="s">
        <v>196</v>
      </c>
      <c r="C20" s="16" t="s">
        <v>197</v>
      </c>
      <c r="D20" s="16" t="s">
        <v>198</v>
      </c>
      <c r="E20" s="16" t="s">
        <v>394</v>
      </c>
      <c r="F20" s="16" t="s">
        <v>372</v>
      </c>
      <c r="G20" s="23" t="s">
        <v>81</v>
      </c>
      <c r="H20" s="22" t="s">
        <v>81</v>
      </c>
      <c r="I20" s="23" t="s">
        <v>72</v>
      </c>
      <c r="J20" s="17"/>
      <c r="K20" s="30" t="str">
        <f>"115,0"</f>
        <v>115,0</v>
      </c>
      <c r="L20" s="17" t="str">
        <f>"82,4895"</f>
        <v>82,4895</v>
      </c>
      <c r="M20" s="16" t="s">
        <v>349</v>
      </c>
    </row>
    <row r="21" spans="1:13">
      <c r="A21" s="19" t="s">
        <v>20</v>
      </c>
      <c r="B21" s="18" t="s">
        <v>200</v>
      </c>
      <c r="C21" s="18" t="s">
        <v>201</v>
      </c>
      <c r="D21" s="18" t="s">
        <v>202</v>
      </c>
      <c r="E21" s="18" t="s">
        <v>401</v>
      </c>
      <c r="F21" s="18" t="s">
        <v>378</v>
      </c>
      <c r="G21" s="25" t="s">
        <v>81</v>
      </c>
      <c r="H21" s="25" t="s">
        <v>91</v>
      </c>
      <c r="I21" s="25" t="s">
        <v>91</v>
      </c>
      <c r="J21" s="19"/>
      <c r="K21" s="32">
        <v>0</v>
      </c>
      <c r="L21" s="19" t="str">
        <f>"0,0000"</f>
        <v>0,0000</v>
      </c>
      <c r="M21" s="18"/>
    </row>
    <row r="22" spans="1:13">
      <c r="B22" s="5" t="s">
        <v>21</v>
      </c>
    </row>
    <row r="23" spans="1:13" ht="16">
      <c r="A23" s="33" t="s">
        <v>94</v>
      </c>
      <c r="B23" s="33"/>
      <c r="C23" s="34"/>
      <c r="D23" s="34"/>
      <c r="E23" s="34"/>
      <c r="F23" s="34"/>
      <c r="G23" s="34"/>
      <c r="H23" s="34"/>
      <c r="I23" s="34"/>
      <c r="J23" s="34"/>
    </row>
    <row r="24" spans="1:13">
      <c r="A24" s="17" t="s">
        <v>63</v>
      </c>
      <c r="B24" s="16" t="s">
        <v>203</v>
      </c>
      <c r="C24" s="16" t="s">
        <v>204</v>
      </c>
      <c r="D24" s="16" t="s">
        <v>205</v>
      </c>
      <c r="E24" s="16" t="s">
        <v>394</v>
      </c>
      <c r="F24" s="16" t="s">
        <v>379</v>
      </c>
      <c r="G24" s="22" t="s">
        <v>206</v>
      </c>
      <c r="H24" s="22" t="s">
        <v>27</v>
      </c>
      <c r="I24" s="23" t="s">
        <v>207</v>
      </c>
      <c r="J24" s="17"/>
      <c r="K24" s="30" t="str">
        <f>"145,0"</f>
        <v>145,0</v>
      </c>
      <c r="L24" s="17" t="str">
        <f>"98,2955"</f>
        <v>98,2955</v>
      </c>
      <c r="M24" s="16" t="s">
        <v>361</v>
      </c>
    </row>
    <row r="25" spans="1:13">
      <c r="A25" s="19" t="s">
        <v>172</v>
      </c>
      <c r="B25" s="18" t="s">
        <v>208</v>
      </c>
      <c r="C25" s="18" t="s">
        <v>209</v>
      </c>
      <c r="D25" s="18" t="s">
        <v>210</v>
      </c>
      <c r="E25" s="18" t="s">
        <v>394</v>
      </c>
      <c r="F25" s="18" t="s">
        <v>380</v>
      </c>
      <c r="G25" s="25" t="s">
        <v>93</v>
      </c>
      <c r="H25" s="24" t="s">
        <v>74</v>
      </c>
      <c r="I25" s="24" t="s">
        <v>26</v>
      </c>
      <c r="J25" s="19"/>
      <c r="K25" s="32" t="str">
        <f>"135,0"</f>
        <v>135,0</v>
      </c>
      <c r="L25" s="19" t="str">
        <f>"91,2465"</f>
        <v>91,2465</v>
      </c>
      <c r="M25" s="18"/>
    </row>
    <row r="26" spans="1:13">
      <c r="B26" s="5" t="s">
        <v>21</v>
      </c>
    </row>
    <row r="27" spans="1:13" ht="16">
      <c r="A27" s="33" t="s">
        <v>124</v>
      </c>
      <c r="B27" s="33"/>
      <c r="C27" s="34"/>
      <c r="D27" s="34"/>
      <c r="E27" s="34"/>
      <c r="F27" s="34"/>
      <c r="G27" s="34"/>
      <c r="H27" s="34"/>
      <c r="I27" s="34"/>
      <c r="J27" s="34"/>
    </row>
    <row r="28" spans="1:13">
      <c r="A28" s="17" t="s">
        <v>63</v>
      </c>
      <c r="B28" s="16" t="s">
        <v>211</v>
      </c>
      <c r="C28" s="16" t="s">
        <v>212</v>
      </c>
      <c r="D28" s="16" t="s">
        <v>213</v>
      </c>
      <c r="E28" s="16" t="s">
        <v>395</v>
      </c>
      <c r="F28" s="16" t="s">
        <v>381</v>
      </c>
      <c r="G28" s="22" t="s">
        <v>53</v>
      </c>
      <c r="H28" s="22" t="s">
        <v>28</v>
      </c>
      <c r="I28" s="23" t="s">
        <v>41</v>
      </c>
      <c r="J28" s="17"/>
      <c r="K28" s="30" t="str">
        <f>"152,5"</f>
        <v>152,5</v>
      </c>
      <c r="L28" s="17" t="str">
        <f>"98,4998"</f>
        <v>98,4998</v>
      </c>
      <c r="M28" s="16" t="s">
        <v>347</v>
      </c>
    </row>
    <row r="29" spans="1:13">
      <c r="A29" s="21" t="s">
        <v>63</v>
      </c>
      <c r="B29" s="20" t="s">
        <v>214</v>
      </c>
      <c r="C29" s="20" t="s">
        <v>215</v>
      </c>
      <c r="D29" s="20" t="s">
        <v>216</v>
      </c>
      <c r="E29" s="20" t="s">
        <v>394</v>
      </c>
      <c r="F29" s="20" t="s">
        <v>370</v>
      </c>
      <c r="G29" s="27" t="s">
        <v>32</v>
      </c>
      <c r="H29" s="27" t="s">
        <v>42</v>
      </c>
      <c r="I29" s="27" t="s">
        <v>17</v>
      </c>
      <c r="J29" s="21"/>
      <c r="K29" s="31" t="str">
        <f>"180,0"</f>
        <v>180,0</v>
      </c>
      <c r="L29" s="21" t="str">
        <f>"114,9120"</f>
        <v>114,9120</v>
      </c>
      <c r="M29" s="20"/>
    </row>
    <row r="30" spans="1:13">
      <c r="A30" s="19" t="s">
        <v>172</v>
      </c>
      <c r="B30" s="18" t="s">
        <v>217</v>
      </c>
      <c r="C30" s="18" t="s">
        <v>218</v>
      </c>
      <c r="D30" s="18" t="s">
        <v>219</v>
      </c>
      <c r="E30" s="18" t="s">
        <v>394</v>
      </c>
      <c r="F30" s="18" t="s">
        <v>378</v>
      </c>
      <c r="G30" s="25" t="s">
        <v>54</v>
      </c>
      <c r="H30" s="24" t="s">
        <v>54</v>
      </c>
      <c r="I30" s="25" t="s">
        <v>41</v>
      </c>
      <c r="J30" s="19"/>
      <c r="K30" s="32" t="str">
        <f>"155,0"</f>
        <v>155,0</v>
      </c>
      <c r="L30" s="19" t="str">
        <f>"101,4475"</f>
        <v>101,4475</v>
      </c>
      <c r="M30" s="18" t="s">
        <v>352</v>
      </c>
    </row>
    <row r="31" spans="1:13">
      <c r="B31" s="5" t="s">
        <v>21</v>
      </c>
    </row>
    <row r="32" spans="1:13" ht="16">
      <c r="A32" s="33" t="s">
        <v>10</v>
      </c>
      <c r="B32" s="33"/>
      <c r="C32" s="34"/>
      <c r="D32" s="34"/>
      <c r="E32" s="34"/>
      <c r="F32" s="34"/>
      <c r="G32" s="34"/>
      <c r="H32" s="34"/>
      <c r="I32" s="34"/>
      <c r="J32" s="34"/>
    </row>
    <row r="33" spans="1:13">
      <c r="A33" s="17" t="s">
        <v>63</v>
      </c>
      <c r="B33" s="16" t="s">
        <v>220</v>
      </c>
      <c r="C33" s="16" t="s">
        <v>221</v>
      </c>
      <c r="D33" s="16" t="s">
        <v>222</v>
      </c>
      <c r="E33" s="16" t="s">
        <v>394</v>
      </c>
      <c r="F33" s="16" t="s">
        <v>370</v>
      </c>
      <c r="G33" s="22" t="s">
        <v>223</v>
      </c>
      <c r="H33" s="22" t="s">
        <v>224</v>
      </c>
      <c r="I33" s="23" t="s">
        <v>225</v>
      </c>
      <c r="J33" s="17"/>
      <c r="K33" s="30" t="str">
        <f>"162,5"</f>
        <v>162,5</v>
      </c>
      <c r="L33" s="17" t="str">
        <f>"99,2225"</f>
        <v>99,2225</v>
      </c>
      <c r="M33" s="16" t="s">
        <v>352</v>
      </c>
    </row>
    <row r="34" spans="1:13">
      <c r="A34" s="21" t="s">
        <v>172</v>
      </c>
      <c r="B34" s="20" t="s">
        <v>226</v>
      </c>
      <c r="C34" s="20" t="s">
        <v>227</v>
      </c>
      <c r="D34" s="20" t="s">
        <v>228</v>
      </c>
      <c r="E34" s="20" t="s">
        <v>394</v>
      </c>
      <c r="F34" s="20" t="s">
        <v>382</v>
      </c>
      <c r="G34" s="27" t="s">
        <v>53</v>
      </c>
      <c r="H34" s="27" t="s">
        <v>102</v>
      </c>
      <c r="I34" s="26" t="s">
        <v>28</v>
      </c>
      <c r="J34" s="21"/>
      <c r="K34" s="31" t="str">
        <f>"150,0"</f>
        <v>150,0</v>
      </c>
      <c r="L34" s="21" t="str">
        <f>"92,6550"</f>
        <v>92,6550</v>
      </c>
      <c r="M34" s="20"/>
    </row>
    <row r="35" spans="1:13">
      <c r="A35" s="21" t="s">
        <v>246</v>
      </c>
      <c r="B35" s="20" t="s">
        <v>229</v>
      </c>
      <c r="C35" s="20" t="s">
        <v>230</v>
      </c>
      <c r="D35" s="20" t="s">
        <v>231</v>
      </c>
      <c r="E35" s="20" t="s">
        <v>394</v>
      </c>
      <c r="F35" s="20" t="s">
        <v>380</v>
      </c>
      <c r="G35" s="27" t="s">
        <v>232</v>
      </c>
      <c r="H35" s="26" t="s">
        <v>93</v>
      </c>
      <c r="I35" s="26" t="s">
        <v>93</v>
      </c>
      <c r="J35" s="21"/>
      <c r="K35" s="31" t="str">
        <f>"127,5"</f>
        <v>127,5</v>
      </c>
      <c r="L35" s="21" t="str">
        <f>"79,0118"</f>
        <v>79,0118</v>
      </c>
      <c r="M35" s="20" t="s">
        <v>362</v>
      </c>
    </row>
    <row r="36" spans="1:13">
      <c r="A36" s="19" t="s">
        <v>63</v>
      </c>
      <c r="B36" s="18" t="s">
        <v>233</v>
      </c>
      <c r="C36" s="18" t="s">
        <v>234</v>
      </c>
      <c r="D36" s="18" t="s">
        <v>235</v>
      </c>
      <c r="E36" s="18" t="s">
        <v>398</v>
      </c>
      <c r="F36" s="18" t="s">
        <v>382</v>
      </c>
      <c r="G36" s="25" t="s">
        <v>41</v>
      </c>
      <c r="H36" s="24" t="s">
        <v>41</v>
      </c>
      <c r="I36" s="24" t="s">
        <v>225</v>
      </c>
      <c r="J36" s="19"/>
      <c r="K36" s="32" t="str">
        <f>"165,0"</f>
        <v>165,0</v>
      </c>
      <c r="L36" s="19" t="str">
        <f>"118,7733"</f>
        <v>118,7733</v>
      </c>
      <c r="M36" s="18"/>
    </row>
    <row r="37" spans="1:13">
      <c r="B37" s="5" t="s">
        <v>21</v>
      </c>
    </row>
    <row r="38" spans="1:13" ht="16">
      <c r="A38" s="33" t="s">
        <v>34</v>
      </c>
      <c r="B38" s="33"/>
      <c r="C38" s="34"/>
      <c r="D38" s="34"/>
      <c r="E38" s="34"/>
      <c r="F38" s="34"/>
      <c r="G38" s="34"/>
      <c r="H38" s="34"/>
      <c r="I38" s="34"/>
      <c r="J38" s="34"/>
    </row>
    <row r="39" spans="1:13">
      <c r="A39" s="17" t="s">
        <v>63</v>
      </c>
      <c r="B39" s="16" t="s">
        <v>236</v>
      </c>
      <c r="C39" s="16" t="s">
        <v>237</v>
      </c>
      <c r="D39" s="16" t="s">
        <v>238</v>
      </c>
      <c r="E39" s="16" t="s">
        <v>394</v>
      </c>
      <c r="F39" s="16" t="s">
        <v>370</v>
      </c>
      <c r="G39" s="22" t="s">
        <v>223</v>
      </c>
      <c r="H39" s="22" t="s">
        <v>224</v>
      </c>
      <c r="I39" s="23" t="s">
        <v>121</v>
      </c>
      <c r="J39" s="17"/>
      <c r="K39" s="30" t="str">
        <f>"162,5"</f>
        <v>162,5</v>
      </c>
      <c r="L39" s="17" t="str">
        <f>"95,9887"</f>
        <v>95,9887</v>
      </c>
      <c r="M39" s="16" t="s">
        <v>352</v>
      </c>
    </row>
    <row r="40" spans="1:13">
      <c r="A40" s="19" t="s">
        <v>172</v>
      </c>
      <c r="B40" s="18" t="s">
        <v>239</v>
      </c>
      <c r="C40" s="18" t="s">
        <v>240</v>
      </c>
      <c r="D40" s="18" t="s">
        <v>241</v>
      </c>
      <c r="E40" s="18" t="s">
        <v>394</v>
      </c>
      <c r="F40" s="18" t="s">
        <v>370</v>
      </c>
      <c r="G40" s="24" t="s">
        <v>72</v>
      </c>
      <c r="H40" s="24" t="s">
        <v>93</v>
      </c>
      <c r="I40" s="24" t="s">
        <v>26</v>
      </c>
      <c r="J40" s="19"/>
      <c r="K40" s="32" t="str">
        <f>"135,0"</f>
        <v>135,0</v>
      </c>
      <c r="L40" s="19" t="str">
        <f>"79,6770"</f>
        <v>79,6770</v>
      </c>
      <c r="M40" s="18" t="s">
        <v>363</v>
      </c>
    </row>
    <row r="41" spans="1:13">
      <c r="B41" s="5" t="s">
        <v>21</v>
      </c>
    </row>
    <row r="42" spans="1:13">
      <c r="B42" s="5" t="s">
        <v>21</v>
      </c>
    </row>
    <row r="43" spans="1:13">
      <c r="B43" s="5" t="s">
        <v>21</v>
      </c>
    </row>
    <row r="44" spans="1:13" ht="18">
      <c r="B44" s="9" t="s">
        <v>19</v>
      </c>
      <c r="C44" s="9"/>
      <c r="F44" s="3"/>
    </row>
    <row r="45" spans="1:13" ht="16">
      <c r="B45" s="12" t="s">
        <v>58</v>
      </c>
      <c r="C45" s="12"/>
      <c r="F45" s="3"/>
    </row>
    <row r="46" spans="1:13" ht="14">
      <c r="B46" s="13"/>
      <c r="C46" s="14" t="s">
        <v>62</v>
      </c>
      <c r="F46" s="3"/>
    </row>
    <row r="47" spans="1:13" ht="14">
      <c r="B47" s="15" t="s">
        <v>59</v>
      </c>
      <c r="C47" s="15" t="s">
        <v>60</v>
      </c>
      <c r="D47" s="15" t="s">
        <v>364</v>
      </c>
      <c r="E47" s="15" t="s">
        <v>129</v>
      </c>
      <c r="F47" s="15" t="s">
        <v>61</v>
      </c>
    </row>
    <row r="48" spans="1:13">
      <c r="B48" s="5" t="s">
        <v>214</v>
      </c>
      <c r="C48" s="5" t="s">
        <v>62</v>
      </c>
      <c r="D48" s="6" t="s">
        <v>242</v>
      </c>
      <c r="E48" s="6" t="s">
        <v>17</v>
      </c>
      <c r="F48" s="6" t="s">
        <v>243</v>
      </c>
    </row>
    <row r="49" spans="2:6">
      <c r="B49" s="5" t="s">
        <v>217</v>
      </c>
      <c r="C49" s="5" t="s">
        <v>62</v>
      </c>
      <c r="D49" s="6" t="s">
        <v>242</v>
      </c>
      <c r="E49" s="6" t="s">
        <v>54</v>
      </c>
      <c r="F49" s="6" t="s">
        <v>244</v>
      </c>
    </row>
    <row r="50" spans="2:6">
      <c r="B50" s="5" t="s">
        <v>220</v>
      </c>
      <c r="C50" s="5" t="s">
        <v>62</v>
      </c>
      <c r="D50" s="6" t="s">
        <v>112</v>
      </c>
      <c r="E50" s="6" t="s">
        <v>224</v>
      </c>
      <c r="F50" s="6" t="s">
        <v>245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2:J32"/>
    <mergeCell ref="A38:J38"/>
    <mergeCell ref="B3:B4"/>
    <mergeCell ref="A8:J8"/>
    <mergeCell ref="A11:J11"/>
    <mergeCell ref="A15:J15"/>
    <mergeCell ref="A19:J19"/>
    <mergeCell ref="A23:J23"/>
    <mergeCell ref="A27:J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BAB5-EB6A-437D-B861-192701649918}">
  <dimension ref="A1:M36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bestFit="1" customWidth="1"/>
    <col min="14" max="16384" width="9.1640625" style="3"/>
  </cols>
  <sheetData>
    <row r="1" spans="1:13" s="2" customFormat="1" ht="29" customHeight="1">
      <c r="A1" s="45" t="s">
        <v>342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75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7" t="s">
        <v>63</v>
      </c>
      <c r="B6" s="16" t="s">
        <v>131</v>
      </c>
      <c r="C6" s="16" t="s">
        <v>132</v>
      </c>
      <c r="D6" s="16" t="s">
        <v>133</v>
      </c>
      <c r="E6" s="16" t="s">
        <v>394</v>
      </c>
      <c r="F6" s="16" t="s">
        <v>370</v>
      </c>
      <c r="G6" s="22" t="s">
        <v>134</v>
      </c>
      <c r="H6" s="22" t="s">
        <v>135</v>
      </c>
      <c r="I6" s="23" t="s">
        <v>136</v>
      </c>
      <c r="J6" s="17"/>
      <c r="K6" s="17" t="str">
        <f>"67,5"</f>
        <v>67,5</v>
      </c>
      <c r="L6" s="17" t="str">
        <f>"76,5450"</f>
        <v>76,5450</v>
      </c>
      <c r="M6" s="16" t="s">
        <v>348</v>
      </c>
    </row>
    <row r="7" spans="1:13">
      <c r="A7" s="19" t="s">
        <v>63</v>
      </c>
      <c r="B7" s="18" t="s">
        <v>131</v>
      </c>
      <c r="C7" s="18" t="s">
        <v>137</v>
      </c>
      <c r="D7" s="18" t="s">
        <v>133</v>
      </c>
      <c r="E7" s="18" t="s">
        <v>396</v>
      </c>
      <c r="F7" s="18" t="s">
        <v>370</v>
      </c>
      <c r="G7" s="24" t="s">
        <v>134</v>
      </c>
      <c r="H7" s="24" t="s">
        <v>135</v>
      </c>
      <c r="I7" s="25" t="s">
        <v>136</v>
      </c>
      <c r="J7" s="19"/>
      <c r="K7" s="19" t="str">
        <f>"67,5"</f>
        <v>67,5</v>
      </c>
      <c r="L7" s="19" t="str">
        <f>"77,6166"</f>
        <v>77,6166</v>
      </c>
      <c r="M7" s="18" t="s">
        <v>348</v>
      </c>
    </row>
    <row r="8" spans="1:13">
      <c r="B8" s="5" t="s">
        <v>21</v>
      </c>
    </row>
    <row r="9" spans="1:13" ht="16">
      <c r="A9" s="33" t="s">
        <v>94</v>
      </c>
      <c r="B9" s="33"/>
      <c r="C9" s="34"/>
      <c r="D9" s="34"/>
      <c r="E9" s="34"/>
      <c r="F9" s="34"/>
      <c r="G9" s="34"/>
      <c r="H9" s="34"/>
      <c r="I9" s="34"/>
      <c r="J9" s="34"/>
    </row>
    <row r="10" spans="1:13">
      <c r="A10" s="17" t="s">
        <v>63</v>
      </c>
      <c r="B10" s="16" t="s">
        <v>138</v>
      </c>
      <c r="C10" s="16" t="s">
        <v>139</v>
      </c>
      <c r="D10" s="16" t="s">
        <v>140</v>
      </c>
      <c r="E10" s="16" t="s">
        <v>394</v>
      </c>
      <c r="F10" s="16" t="s">
        <v>378</v>
      </c>
      <c r="G10" s="22" t="s">
        <v>42</v>
      </c>
      <c r="H10" s="22" t="s">
        <v>141</v>
      </c>
      <c r="I10" s="23" t="s">
        <v>142</v>
      </c>
      <c r="J10" s="17"/>
      <c r="K10" s="17" t="str">
        <f>"182,5"</f>
        <v>182,5</v>
      </c>
      <c r="L10" s="17" t="str">
        <f>"125,1950"</f>
        <v>125,1950</v>
      </c>
      <c r="M10" s="16" t="s">
        <v>354</v>
      </c>
    </row>
    <row r="11" spans="1:13">
      <c r="A11" s="19" t="s">
        <v>63</v>
      </c>
      <c r="B11" s="18" t="s">
        <v>143</v>
      </c>
      <c r="C11" s="18" t="s">
        <v>144</v>
      </c>
      <c r="D11" s="18" t="s">
        <v>145</v>
      </c>
      <c r="E11" s="18" t="s">
        <v>396</v>
      </c>
      <c r="F11" s="18" t="s">
        <v>383</v>
      </c>
      <c r="G11" s="24" t="s">
        <v>93</v>
      </c>
      <c r="H11" s="25" t="s">
        <v>74</v>
      </c>
      <c r="I11" s="19"/>
      <c r="J11" s="19"/>
      <c r="K11" s="19" t="str">
        <f>"130,0"</f>
        <v>130,0</v>
      </c>
      <c r="L11" s="19" t="str">
        <f>"94,9308"</f>
        <v>94,9308</v>
      </c>
      <c r="M11" s="18"/>
    </row>
    <row r="12" spans="1:13">
      <c r="B12" s="5" t="s">
        <v>21</v>
      </c>
    </row>
    <row r="13" spans="1:13" ht="16">
      <c r="A13" s="33" t="s">
        <v>124</v>
      </c>
      <c r="B13" s="33"/>
      <c r="C13" s="34"/>
      <c r="D13" s="34"/>
      <c r="E13" s="34"/>
      <c r="F13" s="34"/>
      <c r="G13" s="34"/>
      <c r="H13" s="34"/>
      <c r="I13" s="34"/>
      <c r="J13" s="34"/>
    </row>
    <row r="14" spans="1:13">
      <c r="A14" s="8" t="s">
        <v>63</v>
      </c>
      <c r="B14" s="7" t="s">
        <v>146</v>
      </c>
      <c r="C14" s="7" t="s">
        <v>147</v>
      </c>
      <c r="D14" s="7" t="s">
        <v>148</v>
      </c>
      <c r="E14" s="7" t="s">
        <v>394</v>
      </c>
      <c r="F14" s="7" t="s">
        <v>377</v>
      </c>
      <c r="G14" s="11" t="s">
        <v>53</v>
      </c>
      <c r="H14" s="10" t="s">
        <v>53</v>
      </c>
      <c r="I14" s="10" t="s">
        <v>27</v>
      </c>
      <c r="J14" s="8"/>
      <c r="K14" s="8" t="str">
        <f>"145,0"</f>
        <v>145,0</v>
      </c>
      <c r="L14" s="8" t="str">
        <f>"92,9450"</f>
        <v>92,9450</v>
      </c>
      <c r="M14" s="7"/>
    </row>
    <row r="15" spans="1:13">
      <c r="B15" s="5" t="s">
        <v>21</v>
      </c>
    </row>
    <row r="16" spans="1:13" ht="16">
      <c r="A16" s="33" t="s">
        <v>10</v>
      </c>
      <c r="B16" s="33"/>
      <c r="C16" s="34"/>
      <c r="D16" s="34"/>
      <c r="E16" s="34"/>
      <c r="F16" s="34"/>
      <c r="G16" s="34"/>
      <c r="H16" s="34"/>
      <c r="I16" s="34"/>
      <c r="J16" s="34"/>
    </row>
    <row r="17" spans="1:13">
      <c r="A17" s="17" t="s">
        <v>63</v>
      </c>
      <c r="B17" s="16" t="s">
        <v>149</v>
      </c>
      <c r="C17" s="16" t="s">
        <v>150</v>
      </c>
      <c r="D17" s="16" t="s">
        <v>151</v>
      </c>
      <c r="E17" s="16" t="s">
        <v>394</v>
      </c>
      <c r="F17" s="16" t="s">
        <v>370</v>
      </c>
      <c r="G17" s="22" t="s">
        <v>42</v>
      </c>
      <c r="H17" s="22" t="s">
        <v>123</v>
      </c>
      <c r="I17" s="23" t="s">
        <v>38</v>
      </c>
      <c r="J17" s="17"/>
      <c r="K17" s="17" t="str">
        <f>"185,0"</f>
        <v>185,0</v>
      </c>
      <c r="L17" s="17" t="str">
        <f>"114,4410"</f>
        <v>114,4410</v>
      </c>
      <c r="M17" s="16"/>
    </row>
    <row r="18" spans="1:13">
      <c r="A18" s="19" t="s">
        <v>172</v>
      </c>
      <c r="B18" s="18" t="s">
        <v>152</v>
      </c>
      <c r="C18" s="18" t="s">
        <v>153</v>
      </c>
      <c r="D18" s="18" t="s">
        <v>154</v>
      </c>
      <c r="E18" s="18" t="s">
        <v>394</v>
      </c>
      <c r="F18" s="18" t="s">
        <v>370</v>
      </c>
      <c r="G18" s="25" t="s">
        <v>53</v>
      </c>
      <c r="H18" s="24" t="s">
        <v>53</v>
      </c>
      <c r="I18" s="25" t="s">
        <v>102</v>
      </c>
      <c r="J18" s="19"/>
      <c r="K18" s="19" t="str">
        <f>"140,0"</f>
        <v>140,0</v>
      </c>
      <c r="L18" s="19" t="str">
        <f>"85,6520"</f>
        <v>85,6520</v>
      </c>
      <c r="M18" s="18"/>
    </row>
    <row r="19" spans="1:13">
      <c r="B19" s="5" t="s">
        <v>21</v>
      </c>
    </row>
    <row r="20" spans="1:13" ht="16">
      <c r="A20" s="33" t="s">
        <v>34</v>
      </c>
      <c r="B20" s="33"/>
      <c r="C20" s="34"/>
      <c r="D20" s="34"/>
      <c r="E20" s="34"/>
      <c r="F20" s="34"/>
      <c r="G20" s="34"/>
      <c r="H20" s="34"/>
      <c r="I20" s="34"/>
      <c r="J20" s="34"/>
    </row>
    <row r="21" spans="1:13">
      <c r="A21" s="17" t="s">
        <v>63</v>
      </c>
      <c r="B21" s="16" t="s">
        <v>155</v>
      </c>
      <c r="C21" s="16" t="s">
        <v>156</v>
      </c>
      <c r="D21" s="16" t="s">
        <v>157</v>
      </c>
      <c r="E21" s="16" t="s">
        <v>394</v>
      </c>
      <c r="F21" s="16" t="s">
        <v>384</v>
      </c>
      <c r="G21" s="22" t="s">
        <v>32</v>
      </c>
      <c r="H21" s="22" t="s">
        <v>42</v>
      </c>
      <c r="I21" s="22" t="s">
        <v>122</v>
      </c>
      <c r="J21" s="17"/>
      <c r="K21" s="17" t="str">
        <f>"177,5"</f>
        <v>177,5</v>
      </c>
      <c r="L21" s="17" t="str">
        <f>"104,9735"</f>
        <v>104,9735</v>
      </c>
      <c r="M21" s="16"/>
    </row>
    <row r="22" spans="1:13">
      <c r="A22" s="21" t="s">
        <v>172</v>
      </c>
      <c r="B22" s="20" t="s">
        <v>158</v>
      </c>
      <c r="C22" s="20" t="s">
        <v>159</v>
      </c>
      <c r="D22" s="20" t="s">
        <v>160</v>
      </c>
      <c r="E22" s="20" t="s">
        <v>394</v>
      </c>
      <c r="F22" s="20" t="s">
        <v>377</v>
      </c>
      <c r="G22" s="26" t="s">
        <v>102</v>
      </c>
      <c r="H22" s="27" t="s">
        <v>54</v>
      </c>
      <c r="I22" s="27" t="s">
        <v>41</v>
      </c>
      <c r="J22" s="21"/>
      <c r="K22" s="21" t="str">
        <f>"160,0"</f>
        <v>160,0</v>
      </c>
      <c r="L22" s="21" t="str">
        <f>"94,9280"</f>
        <v>94,9280</v>
      </c>
      <c r="M22" s="20"/>
    </row>
    <row r="23" spans="1:13">
      <c r="A23" s="19" t="s">
        <v>63</v>
      </c>
      <c r="B23" s="18" t="s">
        <v>161</v>
      </c>
      <c r="C23" s="18" t="s">
        <v>162</v>
      </c>
      <c r="D23" s="18" t="s">
        <v>163</v>
      </c>
      <c r="E23" s="18" t="s">
        <v>398</v>
      </c>
      <c r="F23" s="18" t="s">
        <v>371</v>
      </c>
      <c r="G23" s="24" t="s">
        <v>53</v>
      </c>
      <c r="H23" s="24" t="s">
        <v>102</v>
      </c>
      <c r="I23" s="25" t="s">
        <v>54</v>
      </c>
      <c r="J23" s="19"/>
      <c r="K23" s="19" t="str">
        <f>"150,0"</f>
        <v>150,0</v>
      </c>
      <c r="L23" s="19" t="str">
        <f>"103,0515"</f>
        <v>103,0515</v>
      </c>
      <c r="M23" s="18" t="s">
        <v>351</v>
      </c>
    </row>
    <row r="24" spans="1:13">
      <c r="B24" s="5" t="s">
        <v>21</v>
      </c>
    </row>
    <row r="25" spans="1:13" ht="16">
      <c r="A25" s="33" t="s">
        <v>164</v>
      </c>
      <c r="B25" s="33"/>
      <c r="C25" s="34"/>
      <c r="D25" s="34"/>
      <c r="E25" s="34"/>
      <c r="F25" s="34"/>
      <c r="G25" s="34"/>
      <c r="H25" s="34"/>
      <c r="I25" s="34"/>
      <c r="J25" s="34"/>
    </row>
    <row r="26" spans="1:13">
      <c r="A26" s="8" t="s">
        <v>63</v>
      </c>
      <c r="B26" s="7" t="s">
        <v>165</v>
      </c>
      <c r="C26" s="7" t="s">
        <v>166</v>
      </c>
      <c r="D26" s="7" t="s">
        <v>167</v>
      </c>
      <c r="E26" s="7" t="s">
        <v>394</v>
      </c>
      <c r="F26" s="7" t="s">
        <v>377</v>
      </c>
      <c r="G26" s="10" t="s">
        <v>33</v>
      </c>
      <c r="H26" s="11" t="s">
        <v>38</v>
      </c>
      <c r="I26" s="11" t="s">
        <v>38</v>
      </c>
      <c r="J26" s="8"/>
      <c r="K26" s="8" t="str">
        <f>"190,0"</f>
        <v>190,0</v>
      </c>
      <c r="L26" s="8" t="str">
        <f>"107,2740"</f>
        <v>107,2740</v>
      </c>
      <c r="M26" s="7" t="s">
        <v>368</v>
      </c>
    </row>
    <row r="27" spans="1:13">
      <c r="B27" s="5" t="s">
        <v>21</v>
      </c>
    </row>
    <row r="28" spans="1:13">
      <c r="B28" s="5" t="s">
        <v>21</v>
      </c>
    </row>
    <row r="29" spans="1:13">
      <c r="B29" s="5" t="s">
        <v>21</v>
      </c>
    </row>
    <row r="30" spans="1:13" ht="18">
      <c r="B30" s="9" t="s">
        <v>19</v>
      </c>
      <c r="C30" s="9"/>
      <c r="F30" s="3"/>
    </row>
    <row r="31" spans="1:13" ht="16">
      <c r="B31" s="12" t="s">
        <v>58</v>
      </c>
      <c r="C31" s="12"/>
      <c r="F31" s="3"/>
    </row>
    <row r="32" spans="1:13" ht="14">
      <c r="B32" s="13"/>
      <c r="C32" s="14" t="s">
        <v>62</v>
      </c>
      <c r="F32" s="3"/>
    </row>
    <row r="33" spans="2:6" ht="14">
      <c r="B33" s="15" t="s">
        <v>59</v>
      </c>
      <c r="C33" s="15" t="s">
        <v>60</v>
      </c>
      <c r="D33" s="15" t="s">
        <v>364</v>
      </c>
      <c r="E33" s="15" t="s">
        <v>129</v>
      </c>
      <c r="F33" s="15" t="s">
        <v>61</v>
      </c>
    </row>
    <row r="34" spans="2:6">
      <c r="B34" s="5" t="s">
        <v>138</v>
      </c>
      <c r="C34" s="5" t="s">
        <v>62</v>
      </c>
      <c r="D34" s="6" t="s">
        <v>113</v>
      </c>
      <c r="E34" s="6" t="s">
        <v>141</v>
      </c>
      <c r="F34" s="6" t="s">
        <v>168</v>
      </c>
    </row>
    <row r="35" spans="2:6">
      <c r="B35" s="5" t="s">
        <v>149</v>
      </c>
      <c r="C35" s="5" t="s">
        <v>62</v>
      </c>
      <c r="D35" s="6" t="s">
        <v>112</v>
      </c>
      <c r="E35" s="6" t="s">
        <v>123</v>
      </c>
      <c r="F35" s="6" t="s">
        <v>169</v>
      </c>
    </row>
    <row r="36" spans="2:6">
      <c r="B36" s="5" t="s">
        <v>165</v>
      </c>
      <c r="C36" s="5" t="s">
        <v>62</v>
      </c>
      <c r="D36" s="6" t="s">
        <v>170</v>
      </c>
      <c r="E36" s="6" t="s">
        <v>33</v>
      </c>
      <c r="F36" s="6" t="s">
        <v>171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9:J9"/>
    <mergeCell ref="A13:J13"/>
    <mergeCell ref="A16:J16"/>
    <mergeCell ref="A20:J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61B3-6B6E-4E6F-B650-16A4AF62FCD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45" t="s">
        <v>339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391</v>
      </c>
      <c r="B3" s="43" t="s">
        <v>0</v>
      </c>
      <c r="C3" s="55" t="s">
        <v>392</v>
      </c>
      <c r="D3" s="55" t="s">
        <v>5</v>
      </c>
      <c r="E3" s="37" t="s">
        <v>393</v>
      </c>
      <c r="F3" s="37" t="s">
        <v>6</v>
      </c>
      <c r="G3" s="37" t="s">
        <v>8</v>
      </c>
      <c r="H3" s="37"/>
      <c r="I3" s="37"/>
      <c r="J3" s="37"/>
      <c r="K3" s="37" t="s">
        <v>130</v>
      </c>
      <c r="L3" s="37" t="s">
        <v>3</v>
      </c>
      <c r="M3" s="39" t="s">
        <v>2</v>
      </c>
    </row>
    <row r="4" spans="1:13" s="1" customFormat="1" ht="21" customHeight="1" thickBot="1">
      <c r="A4" s="54"/>
      <c r="B4" s="44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6">
      <c r="A5" s="41" t="s">
        <v>124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63</v>
      </c>
      <c r="B6" s="7" t="s">
        <v>247</v>
      </c>
      <c r="C6" s="7" t="s">
        <v>248</v>
      </c>
      <c r="D6" s="7" t="s">
        <v>249</v>
      </c>
      <c r="E6" s="7" t="s">
        <v>396</v>
      </c>
      <c r="F6" s="7" t="s">
        <v>385</v>
      </c>
      <c r="G6" s="10" t="s">
        <v>38</v>
      </c>
      <c r="H6" s="11" t="s">
        <v>254</v>
      </c>
      <c r="I6" s="11" t="s">
        <v>254</v>
      </c>
      <c r="J6" s="8"/>
      <c r="K6" s="8" t="str">
        <f>"200,0"</f>
        <v>200,0</v>
      </c>
      <c r="L6" s="8" t="str">
        <f>"145,7110"</f>
        <v>145,7110</v>
      </c>
      <c r="M6" s="7"/>
    </row>
    <row r="7" spans="1:13">
      <c r="B7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WEPF Двоеборье экип</vt:lpstr>
      <vt:lpstr>WRPF Жим лежа без экип ДК</vt:lpstr>
      <vt:lpstr>WRPF Жим лежа без экип</vt:lpstr>
      <vt:lpstr>WEPF Жим однослой ДК</vt:lpstr>
      <vt:lpstr>WEPF Жим многослой</vt:lpstr>
      <vt:lpstr>WEPF Жим софт однопетельная ДК</vt:lpstr>
      <vt:lpstr>WEPF Жим софт однопетельная</vt:lpstr>
      <vt:lpstr>WEPF Жим софт многопетельная</vt:lpstr>
      <vt:lpstr>WRPF Тяга без экипировки ДК</vt:lpstr>
      <vt:lpstr>WRPF Тяга без экипировки</vt:lpstr>
      <vt:lpstr>WEPF Тяга экип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2021-10-19T14:32:59Z</dcterms:modified>
</cp:coreProperties>
</file>