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3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/Users/ekaterinaseveleva/Documents/СПР/Протоколы/2021/Октябрь/"/>
    </mc:Choice>
  </mc:AlternateContent>
  <xr:revisionPtr revIDLastSave="0" documentId="13_ncr:1_{77CE478F-EBDF-0F45-A999-6C8B70FE5556}" xr6:coauthVersionLast="45" xr6:coauthVersionMax="45" xr10:uidLastSave="{00000000-0000-0000-0000-000000000000}"/>
  <bookViews>
    <workbookView xWindow="480" yWindow="460" windowWidth="28320" windowHeight="15720" xr2:uid="{00000000-000D-0000-FFFF-FFFF00000000}"/>
  </bookViews>
  <sheets>
    <sheet name="WRPF ПЛ без экипировки ДК" sheetId="10" r:id="rId1"/>
    <sheet name="WRPF ПЛ без экипировки" sheetId="9" r:id="rId2"/>
    <sheet name="WRPF ПЛ в бинтах" sheetId="5" r:id="rId3"/>
    <sheet name="WRPF Двоеборье без экип ДК" sheetId="28" r:id="rId4"/>
    <sheet name="WRPF Жим лежа без экип ДК" sheetId="15" r:id="rId5"/>
    <sheet name="WRPF Жим лежа без экип" sheetId="14" r:id="rId6"/>
    <sheet name="WRPF Тяга без экипировки ДК" sheetId="24" r:id="rId7"/>
    <sheet name="WRPF Тяга без экипировки" sheetId="23" r:id="rId8"/>
    <sheet name="WRPF Подъем на бицепс" sheetId="37" r:id="rId9"/>
  </sheets>
  <definedNames>
    <definedName name="_FilterDatabase" localSheetId="2" hidden="1">'WRPF ПЛ в бинтах'!$A$1:$S$3</definedName>
    <definedName name="_FilterDatabase" localSheetId="8" hidden="1">'WRPF Подъем на бицепс'!$A$1:$K$3</definedName>
  </definedName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6" i="37" l="1"/>
  <c r="L6" i="37"/>
  <c r="K9" i="37"/>
  <c r="L9" i="37"/>
  <c r="K12" i="37"/>
  <c r="L12" i="37"/>
  <c r="P6" i="28"/>
  <c r="O6" i="28"/>
  <c r="L18" i="24"/>
  <c r="K18" i="24"/>
  <c r="L15" i="24"/>
  <c r="K15" i="24"/>
  <c r="L12" i="24"/>
  <c r="K12" i="24"/>
  <c r="L9" i="24"/>
  <c r="K9" i="24"/>
  <c r="L6" i="24"/>
  <c r="K6" i="24"/>
  <c r="L9" i="23"/>
  <c r="K9" i="23"/>
  <c r="L6" i="23"/>
  <c r="K6" i="23"/>
  <c r="L27" i="15"/>
  <c r="K27" i="15"/>
  <c r="L26" i="15"/>
  <c r="L25" i="15"/>
  <c r="K25" i="15"/>
  <c r="L22" i="15"/>
  <c r="K22" i="15"/>
  <c r="L21" i="15"/>
  <c r="K21" i="15"/>
  <c r="L18" i="15"/>
  <c r="K18" i="15"/>
  <c r="L15" i="15"/>
  <c r="K15" i="15"/>
  <c r="L12" i="15"/>
  <c r="K12" i="15"/>
  <c r="L9" i="15"/>
  <c r="K9" i="15"/>
  <c r="L6" i="15"/>
  <c r="K6" i="15"/>
  <c r="L6" i="14"/>
  <c r="K6" i="14"/>
  <c r="T6" i="10"/>
  <c r="S6" i="10"/>
  <c r="T19" i="9"/>
  <c r="S19" i="9"/>
  <c r="T16" i="9"/>
  <c r="S16" i="9"/>
  <c r="T13" i="9"/>
  <c r="S13" i="9"/>
  <c r="T10" i="9"/>
  <c r="S10" i="9"/>
  <c r="T9" i="9"/>
  <c r="S9" i="9"/>
  <c r="T6" i="9"/>
  <c r="S6" i="9"/>
  <c r="T9" i="5"/>
  <c r="S9" i="5"/>
  <c r="T6" i="5"/>
  <c r="S6" i="5"/>
</calcChain>
</file>

<file path=xl/sharedStrings.xml><?xml version="1.0" encoding="utf-8"?>
<sst xmlns="http://schemas.openxmlformats.org/spreadsheetml/2006/main" count="607" uniqueCount="216">
  <si>
    <t>ФИО</t>
  </si>
  <si>
    <t>Сумма</t>
  </si>
  <si>
    <t>Тренер</t>
  </si>
  <si>
    <t>Очки</t>
  </si>
  <si>
    <t>Рек</t>
  </si>
  <si>
    <t>Город/Область</t>
  </si>
  <si>
    <t>Собственный 
вес</t>
  </si>
  <si>
    <t>Приседание</t>
  </si>
  <si>
    <t>Жим лёжа</t>
  </si>
  <si>
    <t>Становая тяга</t>
  </si>
  <si>
    <t>ВЕСОВАЯ КАТЕГОРИЯ   90</t>
  </si>
  <si>
    <t>Бурцев Анатолий</t>
  </si>
  <si>
    <t>Открытая (26.05.1990)/31</t>
  </si>
  <si>
    <t>88,20</t>
  </si>
  <si>
    <t xml:space="preserve">Артём/Приморский край </t>
  </si>
  <si>
    <t>270,0</t>
  </si>
  <si>
    <t>280,0</t>
  </si>
  <si>
    <t>170,0</t>
  </si>
  <si>
    <t>175,0</t>
  </si>
  <si>
    <t>295,0</t>
  </si>
  <si>
    <t>ВЕСОВАЯ КАТЕГОРИЯ   100</t>
  </si>
  <si>
    <t>Открытая (26.01.1993)/28</t>
  </si>
  <si>
    <t>96,80</t>
  </si>
  <si>
    <t xml:space="preserve">Артем/Приморский край </t>
  </si>
  <si>
    <t>190,0</t>
  </si>
  <si>
    <t>200,0</t>
  </si>
  <si>
    <t>210,0</t>
  </si>
  <si>
    <t>120,0</t>
  </si>
  <si>
    <t>130,0</t>
  </si>
  <si>
    <t>135,0</t>
  </si>
  <si>
    <t>220,0</t>
  </si>
  <si>
    <t>230,0</t>
  </si>
  <si>
    <t>235,0</t>
  </si>
  <si>
    <t xml:space="preserve">Абсолютный зачёт </t>
  </si>
  <si>
    <t xml:space="preserve">Мужчины </t>
  </si>
  <si>
    <t xml:space="preserve">Открытая </t>
  </si>
  <si>
    <t xml:space="preserve">ФИО </t>
  </si>
  <si>
    <t xml:space="preserve">Возрастная группа </t>
  </si>
  <si>
    <t xml:space="preserve">Сумма </t>
  </si>
  <si>
    <t xml:space="preserve">Wilks </t>
  </si>
  <si>
    <t>90</t>
  </si>
  <si>
    <t>100</t>
  </si>
  <si>
    <t>1</t>
  </si>
  <si>
    <t/>
  </si>
  <si>
    <t>ВЕСОВАЯ КАТЕГОРИЯ   75</t>
  </si>
  <si>
    <t>Гайценрейдер Галина</t>
  </si>
  <si>
    <t>Открытая (12.05.1991)/30</t>
  </si>
  <si>
    <t>74,20</t>
  </si>
  <si>
    <t xml:space="preserve">Арсеньев/Приморский край </t>
  </si>
  <si>
    <t>95,0</t>
  </si>
  <si>
    <t>100,0</t>
  </si>
  <si>
    <t>105,0</t>
  </si>
  <si>
    <t>55,0</t>
  </si>
  <si>
    <t>57,5</t>
  </si>
  <si>
    <t>60,0</t>
  </si>
  <si>
    <t>102,5</t>
  </si>
  <si>
    <t>110,0</t>
  </si>
  <si>
    <t>ВЕСОВАЯ КАТЕГОРИЯ   82.5</t>
  </si>
  <si>
    <t>Шуляк Иван</t>
  </si>
  <si>
    <t>Открытая (25.04.1989)/32</t>
  </si>
  <si>
    <t>78,20</t>
  </si>
  <si>
    <t xml:space="preserve">Партизанск/Приморский край </t>
  </si>
  <si>
    <t>180,0</t>
  </si>
  <si>
    <t>145,0</t>
  </si>
  <si>
    <t>155,0</t>
  </si>
  <si>
    <t>160,0</t>
  </si>
  <si>
    <t>Титаренко Леонид</t>
  </si>
  <si>
    <t>Мастера 50-59 (08.05.1964)/57</t>
  </si>
  <si>
    <t>81,00</t>
  </si>
  <si>
    <t>125,0</t>
  </si>
  <si>
    <t>132,5</t>
  </si>
  <si>
    <t>Коломыцин Кирилл</t>
  </si>
  <si>
    <t>Юноши 17-19 (24.12.2003)/17</t>
  </si>
  <si>
    <t>86,40</t>
  </si>
  <si>
    <t>150,0</t>
  </si>
  <si>
    <t>117,5</t>
  </si>
  <si>
    <t>Ярошенко Никита</t>
  </si>
  <si>
    <t>Открытая (24.10.1993)/27</t>
  </si>
  <si>
    <t>96,30</t>
  </si>
  <si>
    <t xml:space="preserve">Владивосток/Приморский край </t>
  </si>
  <si>
    <t>240,0</t>
  </si>
  <si>
    <t>255,0</t>
  </si>
  <si>
    <t>262,5</t>
  </si>
  <si>
    <t>250,0</t>
  </si>
  <si>
    <t>275,0</t>
  </si>
  <si>
    <t>300,0</t>
  </si>
  <si>
    <t>ВЕСОВАЯ КАТЕГОРИЯ   110</t>
  </si>
  <si>
    <t>Хакимов Болат</t>
  </si>
  <si>
    <t>Открытая (16.11.1992)/28</t>
  </si>
  <si>
    <t>104,00</t>
  </si>
  <si>
    <t xml:space="preserve">Уссурийск/Приморский край </t>
  </si>
  <si>
    <t>127,5</t>
  </si>
  <si>
    <t>252,5</t>
  </si>
  <si>
    <t>260,0</t>
  </si>
  <si>
    <t xml:space="preserve">Женщины </t>
  </si>
  <si>
    <t>75</t>
  </si>
  <si>
    <t>732,5</t>
  </si>
  <si>
    <t>452,9048</t>
  </si>
  <si>
    <t>82.5</t>
  </si>
  <si>
    <t>560,0</t>
  </si>
  <si>
    <t>387,9120</t>
  </si>
  <si>
    <t>110</t>
  </si>
  <si>
    <t>610,0</t>
  </si>
  <si>
    <t>365,7560</t>
  </si>
  <si>
    <t>ВЕСОВАЯ КАТЕГОРИЯ   67.5</t>
  </si>
  <si>
    <t>Егорова Ольга</t>
  </si>
  <si>
    <t>Открытая (06.12.1998)/22</t>
  </si>
  <si>
    <t>62,80</t>
  </si>
  <si>
    <t>52,5</t>
  </si>
  <si>
    <t>90,0</t>
  </si>
  <si>
    <t>112,5</t>
  </si>
  <si>
    <t>Результат</t>
  </si>
  <si>
    <t>Мосюков Владислав</t>
  </si>
  <si>
    <t>Открытая (08.10.1996)/24</t>
  </si>
  <si>
    <t>65,40</t>
  </si>
  <si>
    <t xml:space="preserve">Результат </t>
  </si>
  <si>
    <t>ВЕСОВАЯ КАТЕГОРИЯ   60</t>
  </si>
  <si>
    <t>Юрасова Анастасия</t>
  </si>
  <si>
    <t>Открытая (04.11.1992)/28</t>
  </si>
  <si>
    <t>57,50</t>
  </si>
  <si>
    <t>Бугор Анастасия</t>
  </si>
  <si>
    <t>Открытая (05.10.1994)/26</t>
  </si>
  <si>
    <t>72,20</t>
  </si>
  <si>
    <t>107,5</t>
  </si>
  <si>
    <t>Жеребцов Никита</t>
  </si>
  <si>
    <t>Юноши 17-19 (19.04.2004)/17</t>
  </si>
  <si>
    <t>59,50</t>
  </si>
  <si>
    <t>85,0</t>
  </si>
  <si>
    <t>97,5</t>
  </si>
  <si>
    <t>Шелудько Денис</t>
  </si>
  <si>
    <t>Открытая (21.08.1987)/34</t>
  </si>
  <si>
    <t>65,60</t>
  </si>
  <si>
    <t>Гоздинский Максим</t>
  </si>
  <si>
    <t>Открытая (26.11.1994)/26</t>
  </si>
  <si>
    <t>140,0</t>
  </si>
  <si>
    <t>Толстой Дмитрий</t>
  </si>
  <si>
    <t>Открытая (12.09.1987)/34</t>
  </si>
  <si>
    <t>82,40</t>
  </si>
  <si>
    <t>Бурдинский Иван</t>
  </si>
  <si>
    <t>Открытая (16.12.1993)/27</t>
  </si>
  <si>
    <t>81,50</t>
  </si>
  <si>
    <t>Новосельцев Дмитрий</t>
  </si>
  <si>
    <t>Открытая (24.02.1996)/25</t>
  </si>
  <si>
    <t>88,80</t>
  </si>
  <si>
    <t>165,0</t>
  </si>
  <si>
    <t>Коваль Алексей</t>
  </si>
  <si>
    <t>Открытая (18.04.1989)/32</t>
  </si>
  <si>
    <t>88,40</t>
  </si>
  <si>
    <t>Шанин Алексей</t>
  </si>
  <si>
    <t>Мастера 40-49 (07.11.1974)/46</t>
  </si>
  <si>
    <t>89,10</t>
  </si>
  <si>
    <t>225,0</t>
  </si>
  <si>
    <t>99,8555</t>
  </si>
  <si>
    <t>60</t>
  </si>
  <si>
    <t>63,3875</t>
  </si>
  <si>
    <t>109,2760</t>
  </si>
  <si>
    <t>103,9120</t>
  </si>
  <si>
    <t>102,5080</t>
  </si>
  <si>
    <t>2</t>
  </si>
  <si>
    <t>-</t>
  </si>
  <si>
    <t>Ерофеев Дмитрий</t>
  </si>
  <si>
    <t>Юноши 14-16 (26.03.2007)/14</t>
  </si>
  <si>
    <t>60,50</t>
  </si>
  <si>
    <t xml:space="preserve">Турпак А. </t>
  </si>
  <si>
    <t>Волобуев Денис</t>
  </si>
  <si>
    <t>Юноши 14-16 (05.12.2004)/16</t>
  </si>
  <si>
    <t>69,40</t>
  </si>
  <si>
    <t>Ерофеева Жанна</t>
  </si>
  <si>
    <t>Открытая (01.02.1985)/36</t>
  </si>
  <si>
    <t>58,70</t>
  </si>
  <si>
    <t>Ладогубец Оксана</t>
  </si>
  <si>
    <t>Открытая (24.07.1991)/30</t>
  </si>
  <si>
    <t>65,10</t>
  </si>
  <si>
    <t>115,0</t>
  </si>
  <si>
    <t>Сокол Денис</t>
  </si>
  <si>
    <t>Открытая (25.02.1984)/37</t>
  </si>
  <si>
    <t>108,70</t>
  </si>
  <si>
    <t>247,5</t>
  </si>
  <si>
    <t>35,0</t>
  </si>
  <si>
    <t>30,0</t>
  </si>
  <si>
    <t>Михайлов В.</t>
  </si>
  <si>
    <t>75,0</t>
  </si>
  <si>
    <t>70,0</t>
  </si>
  <si>
    <t>Мастера 40 - 49 (18.08.1979)/42</t>
  </si>
  <si>
    <t>Лойко Денис</t>
  </si>
  <si>
    <t>50,0</t>
  </si>
  <si>
    <t>45,0</t>
  </si>
  <si>
    <t>32,5</t>
  </si>
  <si>
    <t>Открытый Чемпионат Приморского Края
WRPF любители Силовое двоеборье без экипировки ДК
Арсеньев/Приморский край, 1-3 октября 2021 года</t>
  </si>
  <si>
    <t>Открытый Чемпионат Приморского Края
WRPF любители Становая тяга без экипировки ДК
Арсеньев/Приморский край, 1-3 октября 2021 года</t>
  </si>
  <si>
    <t xml:space="preserve">Бурцев А. </t>
  </si>
  <si>
    <t>Открытый Чемпионат Приморского Края
WRPF любители Становая тяга без экипировки
Арсеньев/Приморский край, 1-3 октября 2021 года</t>
  </si>
  <si>
    <t>Открытый Чемпионат Приморского Края
WRPF любители Жим лежа без экипировки ДК
Арсеньев/Приморский край, 1-3 октября 2021 года</t>
  </si>
  <si>
    <t>Открытый Чемпионат Приморского Края
WRPF любители Жим лежа без экипировки
Арсеньев/Приморский край, 1-3 октября 2021 года</t>
  </si>
  <si>
    <t>Открытый Чемпионат Приморского Края
WRPF любители Пауэрлифтинг без экипировки ДК
Арсеньев/Приморский край, 1-3 октября 2021 года</t>
  </si>
  <si>
    <t>Открытый Чемпионат Приморского Края
WRPF любители Пауэрлифтинг без экипировки
Арсеньев/Приморский край, 1-3 октября 2021 года</t>
  </si>
  <si>
    <t>Открытый Чемпионат Приморского Края
WRPF любители Пауэрлифтинг классический в бинтах
Арсеньев/Приморский край, 1-3 октября 2021 года</t>
  </si>
  <si>
    <t>Открытый Чемпионат Приморского Края
WRPF Строгий подъем штанги на бицепс
Арсеньев/Приморский край, 1-3 октября 2021 года</t>
  </si>
  <si>
    <t>Федяев В.</t>
  </si>
  <si>
    <t>Бирун Д.</t>
  </si>
  <si>
    <t>Бурцев А.</t>
  </si>
  <si>
    <t>Весовая категория</t>
  </si>
  <si>
    <t>Турпак А.</t>
  </si>
  <si>
    <t>Хакимов Б.</t>
  </si>
  <si>
    <t>Метелкин М.</t>
  </si>
  <si>
    <t>Ковшар Юрий</t>
  </si>
  <si>
    <t>Самостоятельно</t>
  </si>
  <si>
    <t>№</t>
  </si>
  <si>
    <t>Жим</t>
  </si>
  <si>
    <t xml:space="preserve">
Дата рождения/Возраст</t>
  </si>
  <si>
    <t>Возрастная группа</t>
  </si>
  <si>
    <t>O</t>
  </si>
  <si>
    <t>M1</t>
  </si>
  <si>
    <t>T1</t>
  </si>
  <si>
    <t>T2</t>
  </si>
  <si>
    <t>M2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</si>
</sst>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8">
    <font>
      <sz val="10"/>
      <name val="Arial Cyr"/>
      <charset val="204"/>
    </font>
    <font>
      <b/>
      <sz val="10"/>
      <name val="Arial Cyr"/>
      <charset val="204"/>
    </font>
    <font>
      <b/>
      <sz val="11"/>
      <name val="Arial Cyr"/>
      <charset val="204"/>
    </font>
    <font>
      <i/>
      <sz val="12"/>
      <name val="Arial Cyr"/>
      <charset val="204"/>
    </font>
    <font>
      <sz val="14"/>
      <name val="Arial Cyr"/>
      <charset val="204"/>
    </font>
    <font>
      <i/>
      <sz val="11"/>
      <name val="Arial Cyr"/>
      <charset val="204"/>
    </font>
    <font>
      <b/>
      <strike/>
      <sz val="10"/>
      <color theme="5"/>
      <name val="Arial Cyr"/>
      <charset val="204"/>
    </font>
    <font>
      <b/>
      <sz val="24"/>
      <name val="Arial Cyr"/>
      <charset val="204"/>
    </font>
  </fonts>
  <fills count="3">
    <fill>
      <patternFill patternType="none"/>
    </fill>
    <fill>
      <patternFill patternType="gray125"/>
    </fill>
    <fill>
      <patternFill patternType="solid">
        <fgColor rgb="FFD7E4BE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3">
    <xf numFmtId="0" fontId="0" fillId="0" borderId="0" xfId="0"/>
    <xf numFmtId="49" fontId="2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/>
    </xf>
    <xf numFmtId="49" fontId="0" fillId="0" borderId="0" xfId="0" applyNumberFormat="1" applyFont="1" applyFill="1" applyBorder="1" applyAlignment="1">
      <alignment horizontal="center"/>
    </xf>
    <xf numFmtId="49" fontId="2" fillId="0" borderId="1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1" fillId="0" borderId="11" xfId="0" applyNumberFormat="1" applyFont="1" applyFill="1" applyBorder="1" applyAlignment="1">
      <alignment horizontal="center" vertical="center"/>
    </xf>
    <xf numFmtId="49" fontId="4" fillId="0" borderId="0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49" fontId="5" fillId="0" borderId="0" xfId="0" applyNumberFormat="1" applyFont="1" applyFill="1" applyBorder="1" applyAlignment="1">
      <alignment horizontal="left" vertical="center" indent="1"/>
    </xf>
    <xf numFmtId="49" fontId="5" fillId="0" borderId="0" xfId="0" applyNumberFormat="1" applyFont="1" applyFill="1" applyBorder="1" applyAlignment="1">
      <alignment horizontal="center" vertical="center"/>
    </xf>
    <xf numFmtId="49" fontId="2" fillId="0" borderId="11" xfId="0" applyNumberFormat="1" applyFont="1" applyFill="1" applyBorder="1" applyAlignment="1">
      <alignment horizontal="center" vertical="center"/>
    </xf>
    <xf numFmtId="49" fontId="1" fillId="2" borderId="11" xfId="0" applyNumberFormat="1" applyFont="1" applyFill="1" applyBorder="1" applyAlignment="1">
      <alignment horizontal="center" vertical="center"/>
    </xf>
    <xf numFmtId="49" fontId="6" fillId="0" borderId="11" xfId="0" applyNumberFormat="1" applyFont="1" applyFill="1" applyBorder="1" applyAlignment="1">
      <alignment horizontal="center" vertical="center"/>
    </xf>
    <xf numFmtId="49" fontId="0" fillId="0" borderId="16" xfId="0" applyNumberFormat="1" applyFont="1" applyFill="1" applyBorder="1" applyAlignment="1">
      <alignment horizontal="center" vertical="center"/>
    </xf>
    <xf numFmtId="49" fontId="1" fillId="0" borderId="16" xfId="0" applyNumberFormat="1" applyFont="1" applyFill="1" applyBorder="1" applyAlignment="1">
      <alignment horizontal="center" vertical="center"/>
    </xf>
    <xf numFmtId="49" fontId="0" fillId="0" borderId="8" xfId="0" applyNumberFormat="1" applyFont="1" applyFill="1" applyBorder="1" applyAlignment="1">
      <alignment horizontal="center" vertical="center"/>
    </xf>
    <xf numFmtId="49" fontId="1" fillId="0" borderId="8" xfId="0" applyNumberFormat="1" applyFont="1" applyFill="1" applyBorder="1" applyAlignment="1">
      <alignment horizontal="center" vertical="center"/>
    </xf>
    <xf numFmtId="49" fontId="1" fillId="2" borderId="16" xfId="0" applyNumberFormat="1" applyFont="1" applyFill="1" applyBorder="1" applyAlignment="1">
      <alignment horizontal="center" vertical="center"/>
    </xf>
    <xf numFmtId="49" fontId="6" fillId="0" borderId="16" xfId="0" applyNumberFormat="1" applyFont="1" applyFill="1" applyBorder="1" applyAlignment="1">
      <alignment horizontal="center" vertical="center"/>
    </xf>
    <xf numFmtId="49" fontId="6" fillId="0" borderId="8" xfId="0" applyNumberFormat="1" applyFont="1" applyFill="1" applyBorder="1" applyAlignment="1">
      <alignment horizontal="center" vertical="center"/>
    </xf>
    <xf numFmtId="49" fontId="1" fillId="2" borderId="8" xfId="0" applyNumberFormat="1" applyFont="1" applyFill="1" applyBorder="1" applyAlignment="1">
      <alignment horizontal="center" vertical="center"/>
    </xf>
    <xf numFmtId="49" fontId="0" fillId="0" borderId="17" xfId="0" applyNumberFormat="1" applyFont="1" applyFill="1" applyBorder="1" applyAlignment="1">
      <alignment horizontal="center" vertical="center"/>
    </xf>
    <xf numFmtId="49" fontId="1" fillId="0" borderId="17" xfId="0" applyNumberFormat="1" applyFont="1" applyFill="1" applyBorder="1" applyAlignment="1">
      <alignment horizontal="center" vertical="center"/>
    </xf>
    <xf numFmtId="49" fontId="6" fillId="0" borderId="17" xfId="0" applyNumberFormat="1" applyFont="1" applyFill="1" applyBorder="1" applyAlignment="1">
      <alignment horizontal="center" vertical="center"/>
    </xf>
    <xf numFmtId="49" fontId="2" fillId="0" borderId="1" xfId="0" applyNumberFormat="1" applyFont="1" applyFill="1" applyBorder="1" applyAlignment="1">
      <alignment horizontal="center" vertical="center"/>
    </xf>
    <xf numFmtId="164" fontId="1" fillId="0" borderId="0" xfId="0" applyNumberFormat="1" applyFont="1" applyFill="1" applyBorder="1" applyAlignment="1">
      <alignment horizontal="center" vertical="center"/>
    </xf>
    <xf numFmtId="164" fontId="1" fillId="0" borderId="11" xfId="0" applyNumberFormat="1" applyFont="1" applyFill="1" applyBorder="1" applyAlignment="1">
      <alignment horizontal="center" vertical="center"/>
    </xf>
    <xf numFmtId="164" fontId="1" fillId="0" borderId="16" xfId="0" applyNumberFormat="1" applyFont="1" applyFill="1" applyBorder="1" applyAlignment="1">
      <alignment horizontal="center" vertical="center"/>
    </xf>
    <xf numFmtId="164" fontId="1" fillId="0" borderId="8" xfId="0" applyNumberFormat="1" applyFont="1" applyFill="1" applyBorder="1" applyAlignment="1">
      <alignment horizontal="center" vertical="center"/>
    </xf>
    <xf numFmtId="164" fontId="1" fillId="0" borderId="17" xfId="0" applyNumberFormat="1" applyFont="1" applyFill="1" applyBorder="1" applyAlignment="1">
      <alignment horizontal="center" vertical="center"/>
    </xf>
    <xf numFmtId="49" fontId="3" fillId="0" borderId="10" xfId="0" applyNumberFormat="1" applyFont="1" applyFill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7" fillId="0" borderId="5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4" xfId="0" applyNumberFormat="1" applyFont="1" applyFill="1" applyBorder="1" applyAlignment="1">
      <alignment horizontal="center" vertical="center"/>
    </xf>
    <xf numFmtId="0" fontId="7" fillId="0" borderId="2" xfId="0" applyNumberFormat="1" applyFont="1" applyFill="1" applyBorder="1" applyAlignment="1">
      <alignment horizontal="center" vertical="center"/>
    </xf>
    <xf numFmtId="0" fontId="7" fillId="0" borderId="6" xfId="0" applyNumberFormat="1" applyFont="1" applyFill="1" applyBorder="1" applyAlignment="1">
      <alignment horizontal="center" vertical="center"/>
    </xf>
    <xf numFmtId="0" fontId="7" fillId="0" borderId="13" xfId="0" applyNumberFormat="1" applyFont="1" applyFill="1" applyBorder="1" applyAlignment="1">
      <alignment horizontal="center" vertical="center"/>
    </xf>
    <xf numFmtId="0" fontId="7" fillId="0" borderId="1" xfId="0" applyNumberFormat="1" applyFont="1" applyFill="1" applyBorder="1" applyAlignment="1">
      <alignment horizontal="center" vertical="center"/>
    </xf>
    <xf numFmtId="0" fontId="7" fillId="0" borderId="3" xfId="0" applyNumberFormat="1" applyFont="1" applyFill="1" applyBorder="1" applyAlignment="1">
      <alignment horizontal="center" vertical="center"/>
    </xf>
    <xf numFmtId="49" fontId="2" fillId="0" borderId="7" xfId="0" applyNumberFormat="1" applyFont="1" applyFill="1" applyBorder="1" applyAlignment="1">
      <alignment horizontal="center" vertical="center"/>
    </xf>
    <xf numFmtId="49" fontId="2" fillId="0" borderId="6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 wrapText="1"/>
    </xf>
    <xf numFmtId="49" fontId="2" fillId="0" borderId="1" xfId="0" applyNumberFormat="1" applyFont="1" applyFill="1" applyBorder="1" applyAlignment="1">
      <alignment horizontal="center" vertical="center"/>
    </xf>
    <xf numFmtId="49" fontId="2" fillId="0" borderId="8" xfId="0" applyNumberFormat="1" applyFont="1" applyFill="1" applyBorder="1" applyAlignment="1">
      <alignment horizontal="center" vertical="center"/>
    </xf>
    <xf numFmtId="49" fontId="2" fillId="0" borderId="9" xfId="0" applyNumberFormat="1" applyFont="1" applyFill="1" applyBorder="1" applyAlignment="1">
      <alignment horizontal="center" vertical="center"/>
    </xf>
    <xf numFmtId="49" fontId="2" fillId="0" borderId="3" xfId="0" applyNumberFormat="1" applyFont="1" applyFill="1" applyBorder="1" applyAlignment="1">
      <alignment horizontal="center" vertical="center"/>
    </xf>
    <xf numFmtId="49" fontId="7" fillId="0" borderId="5" xfId="0" applyNumberFormat="1" applyFont="1" applyFill="1" applyBorder="1" applyAlignment="1">
      <alignment horizontal="center" vertical="center" wrapText="1"/>
    </xf>
    <xf numFmtId="49" fontId="7" fillId="0" borderId="12" xfId="0" applyNumberFormat="1" applyFont="1" applyFill="1" applyBorder="1" applyAlignment="1">
      <alignment horizontal="center" vertical="center" wrapText="1"/>
    </xf>
    <xf numFmtId="49" fontId="7" fillId="0" borderId="4" xfId="0" applyNumberFormat="1" applyFont="1" applyFill="1" applyBorder="1" applyAlignment="1">
      <alignment horizontal="center" vertical="center"/>
    </xf>
    <xf numFmtId="49" fontId="7" fillId="0" borderId="2" xfId="0" applyNumberFormat="1" applyFont="1" applyFill="1" applyBorder="1" applyAlignment="1">
      <alignment horizontal="center" vertical="center"/>
    </xf>
    <xf numFmtId="49" fontId="7" fillId="0" borderId="6" xfId="0" applyNumberFormat="1" applyFont="1" applyFill="1" applyBorder="1" applyAlignment="1">
      <alignment horizontal="center" vertical="center"/>
    </xf>
    <xf numFmtId="49" fontId="7" fillId="0" borderId="13" xfId="0" applyNumberFormat="1" applyFont="1" applyFill="1" applyBorder="1" applyAlignment="1">
      <alignment horizontal="center" vertical="center"/>
    </xf>
    <xf numFmtId="49" fontId="7" fillId="0" borderId="1" xfId="0" applyNumberFormat="1" applyFont="1" applyFill="1" applyBorder="1" applyAlignment="1">
      <alignment horizontal="center" vertical="center"/>
    </xf>
    <xf numFmtId="49" fontId="7" fillId="0" borderId="3" xfId="0" applyNumberFormat="1" applyFont="1" applyFill="1" applyBorder="1" applyAlignment="1">
      <alignment horizontal="center" vertical="center"/>
    </xf>
    <xf numFmtId="49" fontId="3" fillId="0" borderId="0" xfId="0" applyNumberFormat="1" applyFont="1" applyFill="1" applyBorder="1" applyAlignment="1">
      <alignment horizontal="center" vertical="center"/>
    </xf>
    <xf numFmtId="164" fontId="2" fillId="0" borderId="8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U8"/>
  <sheetViews>
    <sheetView tabSelected="1"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.5" style="5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8.33203125" style="5" customWidth="1"/>
    <col min="7" max="18" width="5.5" style="6" customWidth="1"/>
    <col min="19" max="19" width="7.83203125" style="6" bestFit="1" customWidth="1"/>
    <col min="20" max="20" width="8.5" style="6" bestFit="1" customWidth="1"/>
    <col min="21" max="21" width="21.5" style="5" customWidth="1"/>
    <col min="22" max="16384" width="9.1640625" style="3"/>
  </cols>
  <sheetData>
    <row r="1" spans="1:21" s="2" customFormat="1" ht="29" customHeight="1">
      <c r="A1" s="37" t="s">
        <v>194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1"/>
    </row>
    <row r="5" spans="1:21" ht="16">
      <c r="A5" s="33" t="s">
        <v>104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1">
      <c r="A6" s="8" t="s">
        <v>42</v>
      </c>
      <c r="B6" s="7" t="s">
        <v>105</v>
      </c>
      <c r="C6" s="7" t="s">
        <v>106</v>
      </c>
      <c r="D6" s="7" t="s">
        <v>107</v>
      </c>
      <c r="E6" s="7" t="s">
        <v>211</v>
      </c>
      <c r="F6" s="7" t="s">
        <v>14</v>
      </c>
      <c r="G6" s="14" t="s">
        <v>49</v>
      </c>
      <c r="H6" s="14" t="s">
        <v>50</v>
      </c>
      <c r="I6" s="14" t="s">
        <v>56</v>
      </c>
      <c r="J6" s="8"/>
      <c r="K6" s="14" t="s">
        <v>108</v>
      </c>
      <c r="L6" s="14" t="s">
        <v>53</v>
      </c>
      <c r="M6" s="15" t="s">
        <v>54</v>
      </c>
      <c r="N6" s="8"/>
      <c r="O6" s="14" t="s">
        <v>109</v>
      </c>
      <c r="P6" s="14" t="s">
        <v>51</v>
      </c>
      <c r="Q6" s="14" t="s">
        <v>110</v>
      </c>
      <c r="R6" s="8"/>
      <c r="S6" s="8" t="str">
        <f>"280,0"</f>
        <v>280,0</v>
      </c>
      <c r="T6" s="8" t="str">
        <f>"301,4200"</f>
        <v>301,4200</v>
      </c>
      <c r="U6" s="7" t="s">
        <v>200</v>
      </c>
    </row>
    <row r="7" spans="1:21">
      <c r="B7" s="5" t="s">
        <v>43</v>
      </c>
    </row>
    <row r="8" spans="1:21">
      <c r="B8" s="5" t="s">
        <v>43</v>
      </c>
    </row>
  </sheetData>
  <mergeCells count="14">
    <mergeCell ref="A5:R5"/>
    <mergeCell ref="B3:B4"/>
    <mergeCell ref="A1:U2"/>
    <mergeCell ref="A3:A4"/>
    <mergeCell ref="C3:C4"/>
    <mergeCell ref="D3:D4"/>
    <mergeCell ref="E3:E4"/>
    <mergeCell ref="F3:F4"/>
    <mergeCell ref="G3:J3"/>
    <mergeCell ref="K3:N3"/>
    <mergeCell ref="O3:R3"/>
    <mergeCell ref="S3:S4"/>
    <mergeCell ref="T3:T4"/>
    <mergeCell ref="U3:U4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U31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20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18.33203125" style="5" bestFit="1" customWidth="1"/>
    <col min="22" max="16384" width="9.1640625" style="3"/>
  </cols>
  <sheetData>
    <row r="1" spans="1:21" s="2" customFormat="1" ht="29" customHeight="1">
      <c r="A1" s="52" t="s">
        <v>195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4"/>
      <c r="Q1" s="54"/>
      <c r="R1" s="54"/>
      <c r="S1" s="54"/>
      <c r="T1" s="54"/>
      <c r="U1" s="55"/>
    </row>
    <row r="2" spans="1:21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8"/>
      <c r="N2" s="58"/>
      <c r="O2" s="58"/>
      <c r="P2" s="58"/>
      <c r="Q2" s="58"/>
      <c r="R2" s="58"/>
      <c r="S2" s="58"/>
      <c r="T2" s="58"/>
      <c r="U2" s="59"/>
    </row>
    <row r="3" spans="1:21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1"/>
    </row>
    <row r="5" spans="1:21" ht="16">
      <c r="A5" s="33" t="s">
        <v>44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1">
      <c r="A6" s="8" t="s">
        <v>42</v>
      </c>
      <c r="B6" s="7" t="s">
        <v>45</v>
      </c>
      <c r="C6" s="7" t="s">
        <v>46</v>
      </c>
      <c r="D6" s="7" t="s">
        <v>47</v>
      </c>
      <c r="E6" s="7" t="s">
        <v>211</v>
      </c>
      <c r="F6" s="7" t="s">
        <v>48</v>
      </c>
      <c r="G6" s="14" t="s">
        <v>49</v>
      </c>
      <c r="H6" s="14" t="s">
        <v>50</v>
      </c>
      <c r="I6" s="14" t="s">
        <v>51</v>
      </c>
      <c r="J6" s="8"/>
      <c r="K6" s="14" t="s">
        <v>52</v>
      </c>
      <c r="L6" s="14" t="s">
        <v>53</v>
      </c>
      <c r="M6" s="14" t="s">
        <v>54</v>
      </c>
      <c r="N6" s="8"/>
      <c r="O6" s="14" t="s">
        <v>49</v>
      </c>
      <c r="P6" s="14" t="s">
        <v>55</v>
      </c>
      <c r="Q6" s="14" t="s">
        <v>56</v>
      </c>
      <c r="R6" s="8"/>
      <c r="S6" s="8" t="str">
        <f>"275,0"</f>
        <v>275,0</v>
      </c>
      <c r="T6" s="8" t="str">
        <f>"263,2025"</f>
        <v>263,2025</v>
      </c>
      <c r="U6" s="7" t="s">
        <v>204</v>
      </c>
    </row>
    <row r="7" spans="1:21">
      <c r="B7" s="5" t="s">
        <v>43</v>
      </c>
    </row>
    <row r="8" spans="1:21" ht="16">
      <c r="A8" s="60" t="s">
        <v>57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>
      <c r="A9" s="17" t="s">
        <v>42</v>
      </c>
      <c r="B9" s="16" t="s">
        <v>58</v>
      </c>
      <c r="C9" s="16" t="s">
        <v>59</v>
      </c>
      <c r="D9" s="16" t="s">
        <v>60</v>
      </c>
      <c r="E9" s="16" t="s">
        <v>211</v>
      </c>
      <c r="F9" s="16" t="s">
        <v>61</v>
      </c>
      <c r="G9" s="20" t="s">
        <v>17</v>
      </c>
      <c r="H9" s="20" t="s">
        <v>62</v>
      </c>
      <c r="I9" s="20" t="s">
        <v>24</v>
      </c>
      <c r="J9" s="17"/>
      <c r="K9" s="20" t="s">
        <v>63</v>
      </c>
      <c r="L9" s="21" t="s">
        <v>64</v>
      </c>
      <c r="M9" s="20" t="s">
        <v>65</v>
      </c>
      <c r="N9" s="17"/>
      <c r="O9" s="20" t="s">
        <v>24</v>
      </c>
      <c r="P9" s="20" t="s">
        <v>25</v>
      </c>
      <c r="Q9" s="20" t="s">
        <v>26</v>
      </c>
      <c r="R9" s="17"/>
      <c r="S9" s="17" t="str">
        <f>"560,0"</f>
        <v>560,0</v>
      </c>
      <c r="T9" s="17" t="str">
        <f>"387,9120"</f>
        <v>387,9120</v>
      </c>
      <c r="U9" s="16"/>
    </row>
    <row r="10" spans="1:21">
      <c r="A10" s="19" t="s">
        <v>42</v>
      </c>
      <c r="B10" s="18" t="s">
        <v>66</v>
      </c>
      <c r="C10" s="18" t="s">
        <v>67</v>
      </c>
      <c r="D10" s="18" t="s">
        <v>68</v>
      </c>
      <c r="E10" s="18" t="s">
        <v>215</v>
      </c>
      <c r="F10" s="18" t="s">
        <v>48</v>
      </c>
      <c r="G10" s="22" t="s">
        <v>63</v>
      </c>
      <c r="H10" s="23" t="s">
        <v>63</v>
      </c>
      <c r="I10" s="22" t="s">
        <v>65</v>
      </c>
      <c r="J10" s="19"/>
      <c r="K10" s="23" t="s">
        <v>69</v>
      </c>
      <c r="L10" s="23" t="s">
        <v>28</v>
      </c>
      <c r="M10" s="23" t="s">
        <v>70</v>
      </c>
      <c r="N10" s="19"/>
      <c r="O10" s="22" t="s">
        <v>65</v>
      </c>
      <c r="P10" s="23" t="s">
        <v>65</v>
      </c>
      <c r="Q10" s="23" t="s">
        <v>17</v>
      </c>
      <c r="R10" s="19"/>
      <c r="S10" s="19" t="str">
        <f>"447,5"</f>
        <v>447,5</v>
      </c>
      <c r="T10" s="19" t="str">
        <f>"393,1680"</f>
        <v>393,1680</v>
      </c>
      <c r="U10" s="18"/>
    </row>
    <row r="11" spans="1:21">
      <c r="B11" s="5" t="s">
        <v>43</v>
      </c>
    </row>
    <row r="12" spans="1:21" ht="16">
      <c r="A12" s="60" t="s">
        <v>10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0"/>
    </row>
    <row r="13" spans="1:21">
      <c r="A13" s="8" t="s">
        <v>42</v>
      </c>
      <c r="B13" s="7" t="s">
        <v>71</v>
      </c>
      <c r="C13" s="7" t="s">
        <v>72</v>
      </c>
      <c r="D13" s="7" t="s">
        <v>73</v>
      </c>
      <c r="E13" s="7" t="s">
        <v>214</v>
      </c>
      <c r="F13" s="7" t="s">
        <v>48</v>
      </c>
      <c r="G13" s="14" t="s">
        <v>63</v>
      </c>
      <c r="H13" s="14" t="s">
        <v>74</v>
      </c>
      <c r="I13" s="14" t="s">
        <v>64</v>
      </c>
      <c r="J13" s="8"/>
      <c r="K13" s="14" t="s">
        <v>75</v>
      </c>
      <c r="L13" s="15" t="s">
        <v>69</v>
      </c>
      <c r="M13" s="15" t="s">
        <v>69</v>
      </c>
      <c r="N13" s="8"/>
      <c r="O13" s="14" t="s">
        <v>65</v>
      </c>
      <c r="P13" s="15" t="s">
        <v>17</v>
      </c>
      <c r="Q13" s="15" t="s">
        <v>17</v>
      </c>
      <c r="R13" s="8"/>
      <c r="S13" s="8" t="str">
        <f>"432,5"</f>
        <v>432,5</v>
      </c>
      <c r="T13" s="8" t="str">
        <f>"282,1198"</f>
        <v>282,1198</v>
      </c>
      <c r="U13" s="7" t="s">
        <v>202</v>
      </c>
    </row>
    <row r="14" spans="1:21">
      <c r="B14" s="5" t="s">
        <v>43</v>
      </c>
    </row>
    <row r="15" spans="1:21" ht="16">
      <c r="A15" s="60" t="s">
        <v>20</v>
      </c>
      <c r="B15" s="60"/>
      <c r="C15" s="60"/>
      <c r="D15" s="60"/>
      <c r="E15" s="60"/>
      <c r="F15" s="60"/>
      <c r="G15" s="60"/>
      <c r="H15" s="60"/>
      <c r="I15" s="60"/>
      <c r="J15" s="60"/>
      <c r="K15" s="60"/>
      <c r="L15" s="60"/>
      <c r="M15" s="60"/>
      <c r="N15" s="60"/>
      <c r="O15" s="60"/>
      <c r="P15" s="60"/>
      <c r="Q15" s="60"/>
      <c r="R15" s="60"/>
    </row>
    <row r="16" spans="1:21">
      <c r="A16" s="8" t="s">
        <v>42</v>
      </c>
      <c r="B16" s="7" t="s">
        <v>76</v>
      </c>
      <c r="C16" s="7" t="s">
        <v>77</v>
      </c>
      <c r="D16" s="7" t="s">
        <v>78</v>
      </c>
      <c r="E16" s="7" t="s">
        <v>211</v>
      </c>
      <c r="F16" s="7" t="s">
        <v>79</v>
      </c>
      <c r="G16" s="14" t="s">
        <v>80</v>
      </c>
      <c r="H16" s="14" t="s">
        <v>81</v>
      </c>
      <c r="I16" s="14" t="s">
        <v>82</v>
      </c>
      <c r="J16" s="8"/>
      <c r="K16" s="14" t="s">
        <v>65</v>
      </c>
      <c r="L16" s="15" t="s">
        <v>17</v>
      </c>
      <c r="M16" s="14" t="s">
        <v>17</v>
      </c>
      <c r="N16" s="8"/>
      <c r="O16" s="14" t="s">
        <v>83</v>
      </c>
      <c r="P16" s="14" t="s">
        <v>84</v>
      </c>
      <c r="Q16" s="14" t="s">
        <v>85</v>
      </c>
      <c r="R16" s="8"/>
      <c r="S16" s="8" t="str">
        <f>"732,5"</f>
        <v>732,5</v>
      </c>
      <c r="T16" s="8" t="str">
        <f>"452,9048"</f>
        <v>452,9048</v>
      </c>
      <c r="U16" s="7"/>
    </row>
    <row r="17" spans="1:21">
      <c r="B17" s="5" t="s">
        <v>43</v>
      </c>
    </row>
    <row r="18" spans="1:21" ht="16">
      <c r="A18" s="60" t="s">
        <v>86</v>
      </c>
      <c r="B18" s="60"/>
      <c r="C18" s="60"/>
      <c r="D18" s="60"/>
      <c r="E18" s="60"/>
      <c r="F18" s="60"/>
      <c r="G18" s="60"/>
      <c r="H18" s="60"/>
      <c r="I18" s="60"/>
      <c r="J18" s="60"/>
      <c r="K18" s="60"/>
      <c r="L18" s="60"/>
      <c r="M18" s="60"/>
      <c r="N18" s="60"/>
      <c r="O18" s="60"/>
      <c r="P18" s="60"/>
      <c r="Q18" s="60"/>
      <c r="R18" s="60"/>
    </row>
    <row r="19" spans="1:21">
      <c r="A19" s="8" t="s">
        <v>42</v>
      </c>
      <c r="B19" s="7" t="s">
        <v>87</v>
      </c>
      <c r="C19" s="7" t="s">
        <v>88</v>
      </c>
      <c r="D19" s="7" t="s">
        <v>89</v>
      </c>
      <c r="E19" s="7" t="s">
        <v>211</v>
      </c>
      <c r="F19" s="7" t="s">
        <v>90</v>
      </c>
      <c r="G19" s="14" t="s">
        <v>30</v>
      </c>
      <c r="H19" s="15" t="s">
        <v>31</v>
      </c>
      <c r="I19" s="14" t="s">
        <v>31</v>
      </c>
      <c r="J19" s="8"/>
      <c r="K19" s="14" t="s">
        <v>27</v>
      </c>
      <c r="L19" s="14" t="s">
        <v>91</v>
      </c>
      <c r="M19" s="15" t="s">
        <v>29</v>
      </c>
      <c r="N19" s="8"/>
      <c r="O19" s="14" t="s">
        <v>80</v>
      </c>
      <c r="P19" s="14" t="s">
        <v>92</v>
      </c>
      <c r="Q19" s="15" t="s">
        <v>93</v>
      </c>
      <c r="R19" s="8"/>
      <c r="S19" s="8" t="str">
        <f>"610,0"</f>
        <v>610,0</v>
      </c>
      <c r="T19" s="8" t="str">
        <f>"365,7560"</f>
        <v>365,7560</v>
      </c>
      <c r="U19" s="7" t="s">
        <v>203</v>
      </c>
    </row>
    <row r="20" spans="1:21">
      <c r="B20" s="5" t="s">
        <v>43</v>
      </c>
    </row>
    <row r="21" spans="1:21">
      <c r="B21" s="5" t="s">
        <v>43</v>
      </c>
    </row>
    <row r="22" spans="1:21">
      <c r="B22" s="5" t="s">
        <v>43</v>
      </c>
    </row>
    <row r="23" spans="1:21" ht="18">
      <c r="B23" s="9" t="s">
        <v>33</v>
      </c>
      <c r="C23" s="9"/>
    </row>
    <row r="24" spans="1:21" ht="16">
      <c r="B24" s="10" t="s">
        <v>34</v>
      </c>
      <c r="C24" s="10"/>
      <c r="F24" s="3"/>
    </row>
    <row r="25" spans="1:21" ht="14">
      <c r="B25" s="11"/>
      <c r="C25" s="12" t="s">
        <v>35</v>
      </c>
      <c r="F25" s="3"/>
    </row>
    <row r="26" spans="1:21" ht="14">
      <c r="B26" s="13" t="s">
        <v>36</v>
      </c>
      <c r="C26" s="13" t="s">
        <v>37</v>
      </c>
      <c r="D26" s="13" t="s">
        <v>201</v>
      </c>
      <c r="E26" s="13" t="s">
        <v>38</v>
      </c>
      <c r="F26" s="13" t="s">
        <v>39</v>
      </c>
    </row>
    <row r="27" spans="1:21">
      <c r="B27" s="5" t="s">
        <v>76</v>
      </c>
      <c r="C27" s="5" t="s">
        <v>35</v>
      </c>
      <c r="D27" s="6" t="s">
        <v>41</v>
      </c>
      <c r="E27" s="6" t="s">
        <v>96</v>
      </c>
      <c r="F27" s="6" t="s">
        <v>97</v>
      </c>
    </row>
    <row r="28" spans="1:21">
      <c r="B28" s="5" t="s">
        <v>58</v>
      </c>
      <c r="C28" s="5" t="s">
        <v>35</v>
      </c>
      <c r="D28" s="6" t="s">
        <v>98</v>
      </c>
      <c r="E28" s="6" t="s">
        <v>99</v>
      </c>
      <c r="F28" s="6" t="s">
        <v>100</v>
      </c>
    </row>
    <row r="29" spans="1:21">
      <c r="B29" s="5" t="s">
        <v>87</v>
      </c>
      <c r="C29" s="5" t="s">
        <v>35</v>
      </c>
      <c r="D29" s="6" t="s">
        <v>101</v>
      </c>
      <c r="E29" s="6" t="s">
        <v>102</v>
      </c>
      <c r="F29" s="6" t="s">
        <v>103</v>
      </c>
    </row>
    <row r="30" spans="1:21">
      <c r="B30" s="5" t="s">
        <v>43</v>
      </c>
    </row>
    <row r="31" spans="1:21">
      <c r="B31" s="5" t="s">
        <v>43</v>
      </c>
    </row>
  </sheetData>
  <mergeCells count="18">
    <mergeCell ref="A8:R8"/>
    <mergeCell ref="A12:R12"/>
    <mergeCell ref="A15:R15"/>
    <mergeCell ref="A18:R18"/>
    <mergeCell ref="B3:B4"/>
    <mergeCell ref="S3:S4"/>
    <mergeCell ref="T3:T4"/>
    <mergeCell ref="U3:U4"/>
    <mergeCell ref="A5:R5"/>
    <mergeCell ref="A1:U2"/>
    <mergeCell ref="A3:A4"/>
    <mergeCell ref="C3:C4"/>
    <mergeCell ref="D3:D4"/>
    <mergeCell ref="E3:E4"/>
    <mergeCell ref="F3:F4"/>
    <mergeCell ref="G3:J3"/>
    <mergeCell ref="K3:N3"/>
    <mergeCell ref="O3:R3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Лист5">
    <pageSetUpPr fitToPage="1"/>
  </sheetPr>
  <dimension ref="A1:U10"/>
  <sheetViews>
    <sheetView workbookViewId="0">
      <selection sqref="A1:U2"/>
    </sheetView>
  </sheetViews>
  <sheetFormatPr baseColWidth="10" defaultColWidth="9.1640625" defaultRowHeight="13"/>
  <cols>
    <col min="1" max="1" width="7.5" style="5" bestFit="1" customWidth="1"/>
    <col min="2" max="2" width="16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2.664062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7" width="5.5" style="6" customWidth="1"/>
    <col min="18" max="18" width="4.83203125" style="6" customWidth="1"/>
    <col min="19" max="19" width="7.83203125" style="6" bestFit="1" customWidth="1"/>
    <col min="20" max="20" width="8.5" style="6" bestFit="1" customWidth="1"/>
    <col min="21" max="21" width="21.1640625" style="5" customWidth="1"/>
    <col min="22" max="16384" width="9.1640625" style="3"/>
  </cols>
  <sheetData>
    <row r="1" spans="1:21" s="2" customFormat="1" ht="29" customHeight="1">
      <c r="A1" s="37" t="s">
        <v>196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39"/>
      <c r="R1" s="39"/>
      <c r="S1" s="39"/>
      <c r="T1" s="39"/>
      <c r="U1" s="40"/>
    </row>
    <row r="2" spans="1:21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4"/>
    </row>
    <row r="3" spans="1:21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7</v>
      </c>
      <c r="H3" s="49"/>
      <c r="I3" s="49"/>
      <c r="J3" s="49"/>
      <c r="K3" s="49" t="s">
        <v>8</v>
      </c>
      <c r="L3" s="49"/>
      <c r="M3" s="49"/>
      <c r="N3" s="49"/>
      <c r="O3" s="49" t="s">
        <v>9</v>
      </c>
      <c r="P3" s="49"/>
      <c r="Q3" s="49"/>
      <c r="R3" s="49"/>
      <c r="S3" s="49" t="s">
        <v>1</v>
      </c>
      <c r="T3" s="49" t="s">
        <v>3</v>
      </c>
      <c r="U3" s="50" t="s">
        <v>2</v>
      </c>
    </row>
    <row r="4" spans="1:21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">
        <v>1</v>
      </c>
      <c r="P4" s="4">
        <v>2</v>
      </c>
      <c r="Q4" s="4">
        <v>3</v>
      </c>
      <c r="R4" s="4" t="s">
        <v>4</v>
      </c>
      <c r="S4" s="48"/>
      <c r="T4" s="48"/>
      <c r="U4" s="51"/>
    </row>
    <row r="5" spans="1:21" ht="16">
      <c r="A5" s="33" t="s">
        <v>10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34"/>
    </row>
    <row r="6" spans="1:21">
      <c r="A6" s="8" t="s">
        <v>42</v>
      </c>
      <c r="B6" s="7" t="s">
        <v>11</v>
      </c>
      <c r="C6" s="7" t="s">
        <v>12</v>
      </c>
      <c r="D6" s="7" t="s">
        <v>13</v>
      </c>
      <c r="E6" s="7" t="s">
        <v>211</v>
      </c>
      <c r="F6" s="7" t="s">
        <v>14</v>
      </c>
      <c r="G6" s="14" t="s">
        <v>15</v>
      </c>
      <c r="H6" s="14" t="s">
        <v>16</v>
      </c>
      <c r="I6" s="8"/>
      <c r="J6" s="8"/>
      <c r="K6" s="14" t="s">
        <v>17</v>
      </c>
      <c r="L6" s="15" t="s">
        <v>18</v>
      </c>
      <c r="M6" s="8"/>
      <c r="N6" s="8"/>
      <c r="O6" s="14" t="s">
        <v>16</v>
      </c>
      <c r="P6" s="15" t="s">
        <v>19</v>
      </c>
      <c r="Q6" s="8"/>
      <c r="R6" s="8"/>
      <c r="S6" s="8" t="str">
        <f>"730,0"</f>
        <v>730,0</v>
      </c>
      <c r="T6" s="8" t="str">
        <f>"470,9230"</f>
        <v>470,9230</v>
      </c>
      <c r="U6" s="7"/>
    </row>
    <row r="7" spans="1:21">
      <c r="B7" s="5" t="s">
        <v>43</v>
      </c>
    </row>
    <row r="8" spans="1:21" ht="16">
      <c r="A8" s="60" t="s">
        <v>20</v>
      </c>
      <c r="B8" s="60"/>
      <c r="C8" s="60"/>
      <c r="D8" s="60"/>
      <c r="E8" s="60"/>
      <c r="F8" s="60"/>
      <c r="G8" s="60"/>
      <c r="H8" s="60"/>
      <c r="I8" s="60"/>
      <c r="J8" s="60"/>
      <c r="K8" s="60"/>
      <c r="L8" s="60"/>
      <c r="M8" s="60"/>
      <c r="N8" s="60"/>
      <c r="O8" s="60"/>
      <c r="P8" s="60"/>
      <c r="Q8" s="60"/>
      <c r="R8" s="60"/>
    </row>
    <row r="9" spans="1:21">
      <c r="A9" s="8" t="s">
        <v>42</v>
      </c>
      <c r="B9" s="7" t="s">
        <v>205</v>
      </c>
      <c r="C9" s="7" t="s">
        <v>21</v>
      </c>
      <c r="D9" s="7" t="s">
        <v>22</v>
      </c>
      <c r="E9" s="7" t="s">
        <v>211</v>
      </c>
      <c r="F9" s="7" t="s">
        <v>23</v>
      </c>
      <c r="G9" s="14" t="s">
        <v>24</v>
      </c>
      <c r="H9" s="14" t="s">
        <v>25</v>
      </c>
      <c r="I9" s="14" t="s">
        <v>26</v>
      </c>
      <c r="J9" s="8"/>
      <c r="K9" s="14" t="s">
        <v>27</v>
      </c>
      <c r="L9" s="14" t="s">
        <v>28</v>
      </c>
      <c r="M9" s="14" t="s">
        <v>29</v>
      </c>
      <c r="N9" s="8"/>
      <c r="O9" s="14" t="s">
        <v>30</v>
      </c>
      <c r="P9" s="14" t="s">
        <v>31</v>
      </c>
      <c r="Q9" s="14" t="s">
        <v>32</v>
      </c>
      <c r="R9" s="8"/>
      <c r="S9" s="8" t="str">
        <f>"580,0"</f>
        <v>580,0</v>
      </c>
      <c r="T9" s="8" t="str">
        <f>"357,8020"</f>
        <v>357,8020</v>
      </c>
      <c r="U9" s="7" t="s">
        <v>200</v>
      </c>
    </row>
    <row r="10" spans="1:21">
      <c r="B10" s="5" t="s">
        <v>43</v>
      </c>
    </row>
  </sheetData>
  <mergeCells count="15">
    <mergeCell ref="A5:R5"/>
    <mergeCell ref="A8:R8"/>
    <mergeCell ref="B3:B4"/>
    <mergeCell ref="E3:E4"/>
    <mergeCell ref="S3:S4"/>
    <mergeCell ref="T3:T4"/>
    <mergeCell ref="A1:U2"/>
    <mergeCell ref="G3:J3"/>
    <mergeCell ref="K3:N3"/>
    <mergeCell ref="O3:R3"/>
    <mergeCell ref="A3:A4"/>
    <mergeCell ref="C3:C4"/>
    <mergeCell ref="D3:D4"/>
    <mergeCell ref="U3:U4"/>
    <mergeCell ref="F3:F4"/>
  </mergeCells>
  <phoneticPr fontId="0" type="noConversion"/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22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3" width="5.5" style="6" customWidth="1"/>
    <col min="14" max="14" width="4.83203125" style="6" customWidth="1"/>
    <col min="15" max="15" width="7.83203125" style="6" bestFit="1" customWidth="1"/>
    <col min="16" max="16" width="8.5" style="6" bestFit="1" customWidth="1"/>
    <col min="17" max="17" width="20.5" style="5" customWidth="1"/>
    <col min="18" max="16384" width="9.1640625" style="3"/>
  </cols>
  <sheetData>
    <row r="1" spans="1:17" s="2" customFormat="1" ht="29" customHeight="1">
      <c r="A1" s="37" t="s">
        <v>188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39"/>
      <c r="N1" s="39"/>
      <c r="O1" s="39"/>
      <c r="P1" s="39"/>
      <c r="Q1" s="40"/>
    </row>
    <row r="2" spans="1:17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43"/>
      <c r="P2" s="43"/>
      <c r="Q2" s="44"/>
    </row>
    <row r="3" spans="1:17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8</v>
      </c>
      <c r="H3" s="49"/>
      <c r="I3" s="49"/>
      <c r="J3" s="49"/>
      <c r="K3" s="49" t="s">
        <v>9</v>
      </c>
      <c r="L3" s="49"/>
      <c r="M3" s="49"/>
      <c r="N3" s="49"/>
      <c r="O3" s="49" t="s">
        <v>1</v>
      </c>
      <c r="P3" s="49" t="s">
        <v>3</v>
      </c>
      <c r="Q3" s="50" t="s">
        <v>2</v>
      </c>
    </row>
    <row r="4" spans="1:17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">
        <v>1</v>
      </c>
      <c r="L4" s="4">
        <v>2</v>
      </c>
      <c r="M4" s="4">
        <v>3</v>
      </c>
      <c r="N4" s="4" t="s">
        <v>4</v>
      </c>
      <c r="O4" s="48"/>
      <c r="P4" s="48"/>
      <c r="Q4" s="51"/>
    </row>
    <row r="5" spans="1:17" ht="16">
      <c r="A5" s="33" t="s">
        <v>10</v>
      </c>
      <c r="B5" s="33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</row>
    <row r="6" spans="1:17">
      <c r="A6" s="8" t="s">
        <v>42</v>
      </c>
      <c r="B6" s="7" t="s">
        <v>148</v>
      </c>
      <c r="C6" s="7" t="s">
        <v>149</v>
      </c>
      <c r="D6" s="7" t="s">
        <v>150</v>
      </c>
      <c r="E6" s="7" t="s">
        <v>213</v>
      </c>
      <c r="F6" s="7" t="s">
        <v>79</v>
      </c>
      <c r="G6" s="14" t="s">
        <v>28</v>
      </c>
      <c r="H6" s="14" t="s">
        <v>134</v>
      </c>
      <c r="I6" s="14" t="s">
        <v>63</v>
      </c>
      <c r="J6" s="8"/>
      <c r="K6" s="15" t="s">
        <v>30</v>
      </c>
      <c r="L6" s="14" t="s">
        <v>30</v>
      </c>
      <c r="M6" s="15" t="s">
        <v>151</v>
      </c>
      <c r="N6" s="8"/>
      <c r="O6" s="8" t="str">
        <f>"365,0"</f>
        <v>365,0</v>
      </c>
      <c r="P6" s="8" t="str">
        <f>"252,4897"</f>
        <v>252,4897</v>
      </c>
      <c r="Q6" s="7"/>
    </row>
    <row r="7" spans="1:17">
      <c r="B7" s="5" t="s">
        <v>43</v>
      </c>
    </row>
    <row r="8" spans="1:17">
      <c r="B8" s="5" t="s">
        <v>43</v>
      </c>
    </row>
  </sheetData>
  <mergeCells count="13">
    <mergeCell ref="A5:N5"/>
    <mergeCell ref="B3:B4"/>
    <mergeCell ref="A1:Q2"/>
    <mergeCell ref="A3:A4"/>
    <mergeCell ref="C3:C4"/>
    <mergeCell ref="D3:D4"/>
    <mergeCell ref="E3:E4"/>
    <mergeCell ref="F3:F4"/>
    <mergeCell ref="G3:J3"/>
    <mergeCell ref="K3:N3"/>
    <mergeCell ref="O3:O4"/>
    <mergeCell ref="P3:P4"/>
    <mergeCell ref="Q3:Q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M43"/>
  <sheetViews>
    <sheetView workbookViewId="0">
      <selection activeCell="E28" sqref="E28"/>
    </sheetView>
  </sheetViews>
  <sheetFormatPr baseColWidth="10" defaultColWidth="9.1640625" defaultRowHeight="13"/>
  <cols>
    <col min="1" max="1" width="7.5" style="5" bestFit="1" customWidth="1"/>
    <col min="2" max="2" width="20.5" style="5" bestFit="1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28" bestFit="1" customWidth="1"/>
    <col min="12" max="12" width="8.5" style="6" bestFit="1" customWidth="1"/>
    <col min="13" max="13" width="24.83203125" style="5" customWidth="1"/>
    <col min="14" max="16384" width="9.1640625" style="3"/>
  </cols>
  <sheetData>
    <row r="1" spans="1:13" s="2" customFormat="1" ht="29" customHeight="1">
      <c r="A1" s="52" t="s">
        <v>192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8</v>
      </c>
      <c r="H3" s="49"/>
      <c r="I3" s="49"/>
      <c r="J3" s="49"/>
      <c r="K3" s="61" t="s">
        <v>111</v>
      </c>
      <c r="L3" s="49" t="s">
        <v>3</v>
      </c>
      <c r="M3" s="50" t="s">
        <v>2</v>
      </c>
    </row>
    <row r="4" spans="1:13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62"/>
      <c r="L4" s="48"/>
      <c r="M4" s="51"/>
    </row>
    <row r="5" spans="1:13" ht="16">
      <c r="A5" s="33" t="s">
        <v>116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8" t="s">
        <v>42</v>
      </c>
      <c r="B6" s="7" t="s">
        <v>117</v>
      </c>
      <c r="C6" s="7" t="s">
        <v>118</v>
      </c>
      <c r="D6" s="7" t="s">
        <v>119</v>
      </c>
      <c r="E6" s="7" t="s">
        <v>211</v>
      </c>
      <c r="F6" s="7" t="s">
        <v>79</v>
      </c>
      <c r="G6" s="14" t="s">
        <v>52</v>
      </c>
      <c r="H6" s="15" t="s">
        <v>54</v>
      </c>
      <c r="I6" s="15" t="s">
        <v>54</v>
      </c>
      <c r="J6" s="8"/>
      <c r="K6" s="29" t="str">
        <f>"55,0"</f>
        <v>55,0</v>
      </c>
      <c r="L6" s="8" t="str">
        <f>"63,3875"</f>
        <v>63,3875</v>
      </c>
      <c r="M6" s="7" t="s">
        <v>198</v>
      </c>
    </row>
    <row r="7" spans="1:13">
      <c r="B7" s="5" t="s">
        <v>43</v>
      </c>
    </row>
    <row r="8" spans="1:13" ht="16">
      <c r="A8" s="60" t="s">
        <v>44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8" t="s">
        <v>42</v>
      </c>
      <c r="B9" s="7" t="s">
        <v>120</v>
      </c>
      <c r="C9" s="7" t="s">
        <v>121</v>
      </c>
      <c r="D9" s="7" t="s">
        <v>122</v>
      </c>
      <c r="E9" s="7" t="s">
        <v>211</v>
      </c>
      <c r="F9" s="7" t="s">
        <v>79</v>
      </c>
      <c r="G9" s="14" t="s">
        <v>55</v>
      </c>
      <c r="H9" s="15" t="s">
        <v>123</v>
      </c>
      <c r="I9" s="15" t="s">
        <v>123</v>
      </c>
      <c r="J9" s="8"/>
      <c r="K9" s="29" t="str">
        <f>"102,5"</f>
        <v>102,5</v>
      </c>
      <c r="L9" s="8" t="str">
        <f>"99,8555"</f>
        <v>99,8555</v>
      </c>
      <c r="M9" s="7"/>
    </row>
    <row r="10" spans="1:13">
      <c r="B10" s="5" t="s">
        <v>43</v>
      </c>
    </row>
    <row r="11" spans="1:13" ht="16">
      <c r="A11" s="60" t="s">
        <v>116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8" t="s">
        <v>42</v>
      </c>
      <c r="B12" s="7" t="s">
        <v>124</v>
      </c>
      <c r="C12" s="7" t="s">
        <v>125</v>
      </c>
      <c r="D12" s="7" t="s">
        <v>126</v>
      </c>
      <c r="E12" s="7" t="s">
        <v>214</v>
      </c>
      <c r="F12" s="7" t="s">
        <v>48</v>
      </c>
      <c r="G12" s="14" t="s">
        <v>127</v>
      </c>
      <c r="H12" s="14" t="s">
        <v>128</v>
      </c>
      <c r="I12" s="14" t="s">
        <v>51</v>
      </c>
      <c r="J12" s="8"/>
      <c r="K12" s="29" t="str">
        <f>"105,0"</f>
        <v>105,0</v>
      </c>
      <c r="L12" s="8" t="str">
        <f>"90,2370"</f>
        <v>90,2370</v>
      </c>
      <c r="M12" s="7" t="s">
        <v>199</v>
      </c>
    </row>
    <row r="13" spans="1:13">
      <c r="B13" s="5" t="s">
        <v>43</v>
      </c>
    </row>
    <row r="14" spans="1:13" ht="16">
      <c r="A14" s="60" t="s">
        <v>104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3">
      <c r="A15" s="8" t="s">
        <v>42</v>
      </c>
      <c r="B15" s="7" t="s">
        <v>129</v>
      </c>
      <c r="C15" s="7" t="s">
        <v>130</v>
      </c>
      <c r="D15" s="7" t="s">
        <v>131</v>
      </c>
      <c r="E15" s="7" t="s">
        <v>211</v>
      </c>
      <c r="F15" s="7" t="s">
        <v>14</v>
      </c>
      <c r="G15" s="14" t="s">
        <v>109</v>
      </c>
      <c r="H15" s="14" t="s">
        <v>50</v>
      </c>
      <c r="I15" s="14" t="s">
        <v>123</v>
      </c>
      <c r="J15" s="8"/>
      <c r="K15" s="29" t="str">
        <f>"107,5"</f>
        <v>107,5</v>
      </c>
      <c r="L15" s="8" t="str">
        <f>"84,8282"</f>
        <v>84,8282</v>
      </c>
      <c r="M15" s="7" t="s">
        <v>200</v>
      </c>
    </row>
    <row r="16" spans="1:13">
      <c r="B16" s="5" t="s">
        <v>43</v>
      </c>
    </row>
    <row r="17" spans="1:13" ht="16">
      <c r="A17" s="60" t="s">
        <v>44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3">
      <c r="A18" s="8" t="s">
        <v>42</v>
      </c>
      <c r="B18" s="7" t="s">
        <v>132</v>
      </c>
      <c r="C18" s="7" t="s">
        <v>133</v>
      </c>
      <c r="D18" s="7" t="s">
        <v>122</v>
      </c>
      <c r="E18" s="7" t="s">
        <v>211</v>
      </c>
      <c r="F18" s="7" t="s">
        <v>23</v>
      </c>
      <c r="G18" s="14" t="s">
        <v>28</v>
      </c>
      <c r="H18" s="14" t="s">
        <v>29</v>
      </c>
      <c r="I18" s="14" t="s">
        <v>134</v>
      </c>
      <c r="J18" s="8"/>
      <c r="K18" s="29" t="str">
        <f>"140,0"</f>
        <v>140,0</v>
      </c>
      <c r="L18" s="8" t="str">
        <f>"102,5080"</f>
        <v>102,5080</v>
      </c>
      <c r="M18" s="7"/>
    </row>
    <row r="19" spans="1:13">
      <c r="B19" s="5" t="s">
        <v>43</v>
      </c>
    </row>
    <row r="20" spans="1:13" ht="16">
      <c r="A20" s="60" t="s">
        <v>57</v>
      </c>
      <c r="B20" s="60"/>
      <c r="C20" s="60"/>
      <c r="D20" s="60"/>
      <c r="E20" s="60"/>
      <c r="F20" s="60"/>
      <c r="G20" s="60"/>
      <c r="H20" s="60"/>
      <c r="I20" s="60"/>
      <c r="J20" s="60"/>
    </row>
    <row r="21" spans="1:13">
      <c r="A21" s="17" t="s">
        <v>42</v>
      </c>
      <c r="B21" s="16" t="s">
        <v>135</v>
      </c>
      <c r="C21" s="16" t="s">
        <v>136</v>
      </c>
      <c r="D21" s="16" t="s">
        <v>137</v>
      </c>
      <c r="E21" s="16" t="s">
        <v>211</v>
      </c>
      <c r="F21" s="16" t="s">
        <v>79</v>
      </c>
      <c r="G21" s="20" t="s">
        <v>63</v>
      </c>
      <c r="H21" s="20" t="s">
        <v>74</v>
      </c>
      <c r="I21" s="20" t="s">
        <v>64</v>
      </c>
      <c r="J21" s="17"/>
      <c r="K21" s="30" t="str">
        <f>"155,0"</f>
        <v>155,0</v>
      </c>
      <c r="L21" s="17" t="str">
        <f>"103,9120"</f>
        <v>103,9120</v>
      </c>
      <c r="M21" s="16" t="s">
        <v>180</v>
      </c>
    </row>
    <row r="22" spans="1:13">
      <c r="A22" s="19" t="s">
        <v>158</v>
      </c>
      <c r="B22" s="18" t="s">
        <v>138</v>
      </c>
      <c r="C22" s="18" t="s">
        <v>139</v>
      </c>
      <c r="D22" s="18" t="s">
        <v>140</v>
      </c>
      <c r="E22" s="18" t="s">
        <v>211</v>
      </c>
      <c r="F22" s="18" t="s">
        <v>79</v>
      </c>
      <c r="G22" s="23" t="s">
        <v>74</v>
      </c>
      <c r="H22" s="22" t="s">
        <v>64</v>
      </c>
      <c r="I22" s="22" t="s">
        <v>64</v>
      </c>
      <c r="J22" s="19"/>
      <c r="K22" s="31" t="str">
        <f>"150,0"</f>
        <v>150,0</v>
      </c>
      <c r="L22" s="19" t="str">
        <f>"101,2350"</f>
        <v>101,2350</v>
      </c>
      <c r="M22" s="18"/>
    </row>
    <row r="23" spans="1:13">
      <c r="B23" s="5" t="s">
        <v>43</v>
      </c>
    </row>
    <row r="24" spans="1:13" ht="16">
      <c r="A24" s="60" t="s">
        <v>10</v>
      </c>
      <c r="B24" s="60"/>
      <c r="C24" s="60"/>
      <c r="D24" s="60"/>
      <c r="E24" s="60"/>
      <c r="F24" s="60"/>
      <c r="G24" s="60"/>
      <c r="H24" s="60"/>
      <c r="I24" s="60"/>
      <c r="J24" s="60"/>
    </row>
    <row r="25" spans="1:13">
      <c r="A25" s="17" t="s">
        <v>42</v>
      </c>
      <c r="B25" s="16" t="s">
        <v>141</v>
      </c>
      <c r="C25" s="16" t="s">
        <v>142</v>
      </c>
      <c r="D25" s="16" t="s">
        <v>143</v>
      </c>
      <c r="E25" s="16" t="s">
        <v>211</v>
      </c>
      <c r="F25" s="16" t="s">
        <v>23</v>
      </c>
      <c r="G25" s="20" t="s">
        <v>144</v>
      </c>
      <c r="H25" s="20" t="s">
        <v>17</v>
      </c>
      <c r="I25" s="21" t="s">
        <v>18</v>
      </c>
      <c r="J25" s="17"/>
      <c r="K25" s="30" t="str">
        <f>"170,0"</f>
        <v>170,0</v>
      </c>
      <c r="L25" s="17" t="str">
        <f>"109,2760"</f>
        <v>109,2760</v>
      </c>
      <c r="M25" s="16" t="s">
        <v>200</v>
      </c>
    </row>
    <row r="26" spans="1:13">
      <c r="A26" s="25" t="s">
        <v>159</v>
      </c>
      <c r="B26" s="24" t="s">
        <v>145</v>
      </c>
      <c r="C26" s="24" t="s">
        <v>146</v>
      </c>
      <c r="D26" s="24" t="s">
        <v>147</v>
      </c>
      <c r="E26" s="24" t="s">
        <v>211</v>
      </c>
      <c r="F26" s="24" t="s">
        <v>14</v>
      </c>
      <c r="G26" s="26" t="s">
        <v>74</v>
      </c>
      <c r="H26" s="26" t="s">
        <v>74</v>
      </c>
      <c r="I26" s="26" t="s">
        <v>74</v>
      </c>
      <c r="J26" s="25"/>
      <c r="K26" s="32">
        <v>0</v>
      </c>
      <c r="L26" s="25" t="str">
        <f>"0,0000"</f>
        <v>0,0000</v>
      </c>
      <c r="M26" s="24" t="s">
        <v>200</v>
      </c>
    </row>
    <row r="27" spans="1:13">
      <c r="A27" s="19" t="s">
        <v>42</v>
      </c>
      <c r="B27" s="18" t="s">
        <v>148</v>
      </c>
      <c r="C27" s="18" t="s">
        <v>149</v>
      </c>
      <c r="D27" s="18" t="s">
        <v>150</v>
      </c>
      <c r="E27" s="18" t="s">
        <v>212</v>
      </c>
      <c r="F27" s="18" t="s">
        <v>79</v>
      </c>
      <c r="G27" s="23" t="s">
        <v>28</v>
      </c>
      <c r="H27" s="23" t="s">
        <v>134</v>
      </c>
      <c r="I27" s="23" t="s">
        <v>63</v>
      </c>
      <c r="J27" s="19"/>
      <c r="K27" s="31" t="str">
        <f>"145,0"</f>
        <v>145,0</v>
      </c>
      <c r="L27" s="19" t="str">
        <f>"100,3041"</f>
        <v>100,3041</v>
      </c>
      <c r="M27" s="18"/>
    </row>
    <row r="28" spans="1:13">
      <c r="B28" s="5" t="s">
        <v>43</v>
      </c>
    </row>
    <row r="29" spans="1:13">
      <c r="B29" s="5" t="s">
        <v>43</v>
      </c>
    </row>
    <row r="30" spans="1:13">
      <c r="B30" s="5" t="s">
        <v>43</v>
      </c>
    </row>
    <row r="31" spans="1:13" ht="18">
      <c r="B31" s="9" t="s">
        <v>33</v>
      </c>
      <c r="C31" s="9"/>
    </row>
    <row r="32" spans="1:13" ht="16">
      <c r="B32" s="10" t="s">
        <v>94</v>
      </c>
      <c r="C32" s="10"/>
    </row>
    <row r="33" spans="2:6" ht="14">
      <c r="B33" s="11"/>
      <c r="C33" s="12" t="s">
        <v>35</v>
      </c>
    </row>
    <row r="34" spans="2:6" ht="14">
      <c r="B34" s="13" t="s">
        <v>36</v>
      </c>
      <c r="C34" s="13" t="s">
        <v>37</v>
      </c>
      <c r="D34" s="13" t="s">
        <v>201</v>
      </c>
      <c r="E34" s="13" t="s">
        <v>115</v>
      </c>
      <c r="F34" s="13" t="s">
        <v>39</v>
      </c>
    </row>
    <row r="35" spans="2:6">
      <c r="B35" s="5" t="s">
        <v>120</v>
      </c>
      <c r="C35" s="5" t="s">
        <v>35</v>
      </c>
      <c r="D35" s="6" t="s">
        <v>95</v>
      </c>
      <c r="E35" s="6" t="s">
        <v>55</v>
      </c>
      <c r="F35" s="6" t="s">
        <v>152</v>
      </c>
    </row>
    <row r="36" spans="2:6">
      <c r="B36" s="5" t="s">
        <v>117</v>
      </c>
      <c r="C36" s="5" t="s">
        <v>35</v>
      </c>
      <c r="D36" s="6" t="s">
        <v>153</v>
      </c>
      <c r="E36" s="6" t="s">
        <v>52</v>
      </c>
      <c r="F36" s="6" t="s">
        <v>154</v>
      </c>
    </row>
    <row r="38" spans="2:6" ht="14">
      <c r="B38" s="11"/>
      <c r="C38" s="12" t="s">
        <v>35</v>
      </c>
    </row>
    <row r="39" spans="2:6" ht="14">
      <c r="B39" s="13" t="s">
        <v>36</v>
      </c>
      <c r="C39" s="13" t="s">
        <v>37</v>
      </c>
      <c r="D39" s="13" t="s">
        <v>201</v>
      </c>
      <c r="E39" s="13" t="s">
        <v>115</v>
      </c>
      <c r="F39" s="13" t="s">
        <v>39</v>
      </c>
    </row>
    <row r="40" spans="2:6">
      <c r="B40" s="5" t="s">
        <v>141</v>
      </c>
      <c r="C40" s="5" t="s">
        <v>35</v>
      </c>
      <c r="D40" s="6" t="s">
        <v>40</v>
      </c>
      <c r="E40" s="6" t="s">
        <v>17</v>
      </c>
      <c r="F40" s="6" t="s">
        <v>155</v>
      </c>
    </row>
    <row r="41" spans="2:6">
      <c r="B41" s="5" t="s">
        <v>135</v>
      </c>
      <c r="C41" s="5" t="s">
        <v>35</v>
      </c>
      <c r="D41" s="6" t="s">
        <v>98</v>
      </c>
      <c r="E41" s="6" t="s">
        <v>64</v>
      </c>
      <c r="F41" s="6" t="s">
        <v>156</v>
      </c>
    </row>
    <row r="42" spans="2:6">
      <c r="B42" s="5" t="s">
        <v>132</v>
      </c>
      <c r="C42" s="5" t="s">
        <v>35</v>
      </c>
      <c r="D42" s="6" t="s">
        <v>95</v>
      </c>
      <c r="E42" s="6" t="s">
        <v>134</v>
      </c>
      <c r="F42" s="6" t="s">
        <v>157</v>
      </c>
    </row>
    <row r="43" spans="2:6">
      <c r="B43" s="5" t="s">
        <v>43</v>
      </c>
    </row>
  </sheetData>
  <mergeCells count="18">
    <mergeCell ref="A24:J24"/>
    <mergeCell ref="K3:K4"/>
    <mergeCell ref="L3:L4"/>
    <mergeCell ref="M3:M4"/>
    <mergeCell ref="A5:J5"/>
    <mergeCell ref="B3:B4"/>
    <mergeCell ref="A8:J8"/>
    <mergeCell ref="A11:J11"/>
    <mergeCell ref="A14:J14"/>
    <mergeCell ref="A17:J17"/>
    <mergeCell ref="A20:J20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M8"/>
  <sheetViews>
    <sheetView workbookViewId="0">
      <selection activeCell="E7" sqref="E7"/>
    </sheetView>
  </sheetViews>
  <sheetFormatPr baseColWidth="10" defaultColWidth="9.1640625" defaultRowHeight="13"/>
  <cols>
    <col min="1" max="1" width="7.5" style="5" bestFit="1" customWidth="1"/>
    <col min="2" max="2" width="19.1640625" style="5" bestFit="1" customWidth="1"/>
    <col min="3" max="3" width="26.33203125" style="5" bestFit="1" customWidth="1"/>
    <col min="4" max="4" width="21.5" style="5" bestFit="1" customWidth="1"/>
    <col min="5" max="5" width="10.5" style="5" bestFit="1" customWidth="1"/>
    <col min="6" max="6" width="25.8320312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7.5" style="6" bestFit="1" customWidth="1"/>
    <col min="13" max="13" width="19.1640625" style="5" customWidth="1"/>
    <col min="14" max="16384" width="9.1640625" style="3"/>
  </cols>
  <sheetData>
    <row r="1" spans="1:13" s="2" customFormat="1" ht="29" customHeight="1">
      <c r="A1" s="52" t="s">
        <v>193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8</v>
      </c>
      <c r="H3" s="49"/>
      <c r="I3" s="49"/>
      <c r="J3" s="49"/>
      <c r="K3" s="49" t="s">
        <v>111</v>
      </c>
      <c r="L3" s="49" t="s">
        <v>3</v>
      </c>
      <c r="M3" s="50" t="s">
        <v>2</v>
      </c>
    </row>
    <row r="4" spans="1:13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1"/>
    </row>
    <row r="5" spans="1:13" ht="16">
      <c r="A5" s="33" t="s">
        <v>104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8" t="s">
        <v>42</v>
      </c>
      <c r="B6" s="7" t="s">
        <v>112</v>
      </c>
      <c r="C6" s="7" t="s">
        <v>113</v>
      </c>
      <c r="D6" s="7" t="s">
        <v>114</v>
      </c>
      <c r="E6" s="7" t="s">
        <v>211</v>
      </c>
      <c r="F6" s="7" t="s">
        <v>48</v>
      </c>
      <c r="G6" s="14" t="s">
        <v>50</v>
      </c>
      <c r="H6" s="14" t="s">
        <v>51</v>
      </c>
      <c r="I6" s="15" t="s">
        <v>56</v>
      </c>
      <c r="J6" s="8"/>
      <c r="K6" s="8" t="str">
        <f>"105,0"</f>
        <v>105,0</v>
      </c>
      <c r="L6" s="8" t="str">
        <f>"83,0655"</f>
        <v>83,0655</v>
      </c>
      <c r="M6" s="7"/>
    </row>
    <row r="7" spans="1:13">
      <c r="B7" s="5" t="s">
        <v>43</v>
      </c>
    </row>
    <row r="8" spans="1:13">
      <c r="B8" s="5" t="s">
        <v>43</v>
      </c>
    </row>
  </sheetData>
  <mergeCells count="12">
    <mergeCell ref="A5:J5"/>
    <mergeCell ref="B3:B4"/>
    <mergeCell ref="A1:M2"/>
    <mergeCell ref="A3:A4"/>
    <mergeCell ref="C3:C4"/>
    <mergeCell ref="D3:D4"/>
    <mergeCell ref="E3:E4"/>
    <mergeCell ref="F3:F4"/>
    <mergeCell ref="G3:J3"/>
    <mergeCell ref="K3:K4"/>
    <mergeCell ref="L3:L4"/>
    <mergeCell ref="M3:M4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M19"/>
  <sheetViews>
    <sheetView workbookViewId="0">
      <selection activeCell="E19" sqref="E19"/>
    </sheetView>
  </sheetViews>
  <sheetFormatPr baseColWidth="10" defaultColWidth="9.1640625" defaultRowHeight="13"/>
  <cols>
    <col min="1" max="1" width="7.5" style="5" bestFit="1" customWidth="1"/>
    <col min="2" max="2" width="22.6640625" style="5" customWidth="1"/>
    <col min="3" max="3" width="27.5" style="5" bestFit="1" customWidth="1"/>
    <col min="4" max="4" width="21.5" style="5" bestFit="1" customWidth="1"/>
    <col min="5" max="5" width="10.5" style="5" bestFit="1" customWidth="1"/>
    <col min="6" max="6" width="28.5" style="5" bestFit="1" customWidth="1"/>
    <col min="7" max="9" width="5.5" style="6" customWidth="1"/>
    <col min="10" max="10" width="4.83203125" style="6" customWidth="1"/>
    <col min="11" max="11" width="10.5" style="6" bestFit="1" customWidth="1"/>
    <col min="12" max="12" width="8.5" style="6" bestFit="1" customWidth="1"/>
    <col min="13" max="13" width="22.33203125" style="5" customWidth="1"/>
    <col min="14" max="16384" width="9.1640625" style="3"/>
  </cols>
  <sheetData>
    <row r="1" spans="1:13" s="2" customFormat="1" ht="29" customHeight="1">
      <c r="A1" s="37" t="s">
        <v>189</v>
      </c>
      <c r="B1" s="38"/>
      <c r="C1" s="39"/>
      <c r="D1" s="39"/>
      <c r="E1" s="39"/>
      <c r="F1" s="39"/>
      <c r="G1" s="39"/>
      <c r="H1" s="39"/>
      <c r="I1" s="39"/>
      <c r="J1" s="39"/>
      <c r="K1" s="39"/>
      <c r="L1" s="39"/>
      <c r="M1" s="40"/>
    </row>
    <row r="2" spans="1:13" s="2" customFormat="1" ht="62" customHeight="1" thickBot="1">
      <c r="A2" s="41"/>
      <c r="B2" s="42"/>
      <c r="C2" s="43"/>
      <c r="D2" s="43"/>
      <c r="E2" s="43"/>
      <c r="F2" s="43"/>
      <c r="G2" s="43"/>
      <c r="H2" s="43"/>
      <c r="I2" s="43"/>
      <c r="J2" s="43"/>
      <c r="K2" s="43"/>
      <c r="L2" s="43"/>
      <c r="M2" s="44"/>
    </row>
    <row r="3" spans="1:13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9</v>
      </c>
      <c r="H3" s="49"/>
      <c r="I3" s="49"/>
      <c r="J3" s="49"/>
      <c r="K3" s="49" t="s">
        <v>111</v>
      </c>
      <c r="L3" s="49" t="s">
        <v>3</v>
      </c>
      <c r="M3" s="50" t="s">
        <v>2</v>
      </c>
    </row>
    <row r="4" spans="1:13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1"/>
    </row>
    <row r="5" spans="1:13" ht="16">
      <c r="A5" s="33" t="s">
        <v>116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8" t="s">
        <v>42</v>
      </c>
      <c r="B6" s="7" t="s">
        <v>167</v>
      </c>
      <c r="C6" s="7" t="s">
        <v>168</v>
      </c>
      <c r="D6" s="7" t="s">
        <v>169</v>
      </c>
      <c r="E6" s="7" t="s">
        <v>211</v>
      </c>
      <c r="F6" s="7" t="s">
        <v>48</v>
      </c>
      <c r="G6" s="14" t="s">
        <v>75</v>
      </c>
      <c r="H6" s="15" t="s">
        <v>69</v>
      </c>
      <c r="I6" s="14" t="s">
        <v>69</v>
      </c>
      <c r="J6" s="8"/>
      <c r="K6" s="8" t="str">
        <f>"125,0"</f>
        <v>125,0</v>
      </c>
      <c r="L6" s="8" t="str">
        <f>"141,7500"</f>
        <v>141,7500</v>
      </c>
      <c r="M6" s="7" t="s">
        <v>163</v>
      </c>
    </row>
    <row r="7" spans="1:13">
      <c r="B7" s="5" t="s">
        <v>43</v>
      </c>
    </row>
    <row r="8" spans="1:13" ht="16">
      <c r="A8" s="60" t="s">
        <v>104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8" t="s">
        <v>42</v>
      </c>
      <c r="B9" s="7" t="s">
        <v>170</v>
      </c>
      <c r="C9" s="7" t="s">
        <v>171</v>
      </c>
      <c r="D9" s="7" t="s">
        <v>172</v>
      </c>
      <c r="E9" s="7" t="s">
        <v>211</v>
      </c>
      <c r="F9" s="7" t="s">
        <v>14</v>
      </c>
      <c r="G9" s="14" t="s">
        <v>173</v>
      </c>
      <c r="H9" s="14" t="s">
        <v>69</v>
      </c>
      <c r="I9" s="15" t="s">
        <v>70</v>
      </c>
      <c r="J9" s="8"/>
      <c r="K9" s="8" t="str">
        <f>"125,0"</f>
        <v>125,0</v>
      </c>
      <c r="L9" s="8" t="str">
        <f>"130,9875"</f>
        <v>130,9875</v>
      </c>
      <c r="M9" s="7" t="s">
        <v>190</v>
      </c>
    </row>
    <row r="10" spans="1:13">
      <c r="B10" s="5" t="s">
        <v>43</v>
      </c>
    </row>
    <row r="11" spans="1:13" ht="16">
      <c r="A11" s="60" t="s">
        <v>57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8" t="s">
        <v>42</v>
      </c>
      <c r="B12" s="7" t="s">
        <v>138</v>
      </c>
      <c r="C12" s="7" t="s">
        <v>139</v>
      </c>
      <c r="D12" s="7" t="s">
        <v>140</v>
      </c>
      <c r="E12" s="7" t="s">
        <v>211</v>
      </c>
      <c r="F12" s="7" t="s">
        <v>79</v>
      </c>
      <c r="G12" s="14" t="s">
        <v>80</v>
      </c>
      <c r="H12" s="14" t="s">
        <v>83</v>
      </c>
      <c r="I12" s="15" t="s">
        <v>93</v>
      </c>
      <c r="J12" s="8"/>
      <c r="K12" s="8" t="str">
        <f>"250,0"</f>
        <v>250,0</v>
      </c>
      <c r="L12" s="8" t="str">
        <f>"168,7250"</f>
        <v>168,7250</v>
      </c>
      <c r="M12" s="7"/>
    </row>
    <row r="13" spans="1:13">
      <c r="B13" s="5" t="s">
        <v>43</v>
      </c>
    </row>
    <row r="14" spans="1:13" ht="16">
      <c r="A14" s="60" t="s">
        <v>10</v>
      </c>
      <c r="B14" s="60"/>
      <c r="C14" s="60"/>
      <c r="D14" s="60"/>
      <c r="E14" s="60"/>
      <c r="F14" s="60"/>
      <c r="G14" s="60"/>
      <c r="H14" s="60"/>
      <c r="I14" s="60"/>
      <c r="J14" s="60"/>
    </row>
    <row r="15" spans="1:13">
      <c r="A15" s="8" t="s">
        <v>42</v>
      </c>
      <c r="B15" s="7" t="s">
        <v>148</v>
      </c>
      <c r="C15" s="7" t="s">
        <v>149</v>
      </c>
      <c r="D15" s="7" t="s">
        <v>150</v>
      </c>
      <c r="E15" s="7" t="s">
        <v>212</v>
      </c>
      <c r="F15" s="7" t="s">
        <v>79</v>
      </c>
      <c r="G15" s="15" t="s">
        <v>30</v>
      </c>
      <c r="H15" s="14" t="s">
        <v>30</v>
      </c>
      <c r="I15" s="15" t="s">
        <v>151</v>
      </c>
      <c r="J15" s="8"/>
      <c r="K15" s="8" t="str">
        <f>"220,0"</f>
        <v>220,0</v>
      </c>
      <c r="L15" s="8" t="str">
        <f>"152,1856"</f>
        <v>152,1856</v>
      </c>
      <c r="M15" s="7"/>
    </row>
    <row r="16" spans="1:13">
      <c r="B16" s="5" t="s">
        <v>43</v>
      </c>
    </row>
    <row r="17" spans="1:13" ht="16">
      <c r="A17" s="60" t="s">
        <v>86</v>
      </c>
      <c r="B17" s="60"/>
      <c r="C17" s="60"/>
      <c r="D17" s="60"/>
      <c r="E17" s="60"/>
      <c r="F17" s="60"/>
      <c r="G17" s="60"/>
      <c r="H17" s="60"/>
      <c r="I17" s="60"/>
      <c r="J17" s="60"/>
    </row>
    <row r="18" spans="1:13">
      <c r="A18" s="8" t="s">
        <v>42</v>
      </c>
      <c r="B18" s="7" t="s">
        <v>174</v>
      </c>
      <c r="C18" s="7" t="s">
        <v>175</v>
      </c>
      <c r="D18" s="7" t="s">
        <v>176</v>
      </c>
      <c r="E18" s="7" t="s">
        <v>211</v>
      </c>
      <c r="F18" s="7" t="s">
        <v>48</v>
      </c>
      <c r="G18" s="14" t="s">
        <v>32</v>
      </c>
      <c r="H18" s="14" t="s">
        <v>177</v>
      </c>
      <c r="I18" s="14" t="s">
        <v>92</v>
      </c>
      <c r="J18" s="8"/>
      <c r="K18" s="8" t="str">
        <f>"252,5"</f>
        <v>252,5</v>
      </c>
      <c r="L18" s="8" t="str">
        <f>"149,1517"</f>
        <v>149,1517</v>
      </c>
      <c r="M18" s="7"/>
    </row>
    <row r="19" spans="1:13">
      <c r="B19" s="5" t="s">
        <v>43</v>
      </c>
    </row>
  </sheetData>
  <mergeCells count="16">
    <mergeCell ref="A8:J8"/>
    <mergeCell ref="A11:J11"/>
    <mergeCell ref="A14:J14"/>
    <mergeCell ref="A17:J17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10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3.33203125" style="5" customWidth="1"/>
    <col min="3" max="3" width="26.5" style="5" bestFit="1" customWidth="1"/>
    <col min="4" max="4" width="21.5" style="5" bestFit="1" customWidth="1"/>
    <col min="5" max="5" width="10.5" style="5" bestFit="1" customWidth="1"/>
    <col min="6" max="6" width="25.83203125" style="5" bestFit="1" customWidth="1"/>
    <col min="7" max="10" width="5.33203125" style="6" customWidth="1"/>
    <col min="11" max="11" width="10.5" style="6" bestFit="1" customWidth="1"/>
    <col min="12" max="12" width="7.5" style="6" bestFit="1" customWidth="1"/>
    <col min="13" max="13" width="19.33203125" style="5" customWidth="1"/>
    <col min="14" max="16384" width="9.1640625" style="3"/>
  </cols>
  <sheetData>
    <row r="1" spans="1:13" s="2" customFormat="1" ht="29" customHeight="1">
      <c r="A1" s="52" t="s">
        <v>191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9</v>
      </c>
      <c r="H3" s="49"/>
      <c r="I3" s="49"/>
      <c r="J3" s="49"/>
      <c r="K3" s="49" t="s">
        <v>111</v>
      </c>
      <c r="L3" s="49" t="s">
        <v>3</v>
      </c>
      <c r="M3" s="50" t="s">
        <v>2</v>
      </c>
    </row>
    <row r="4" spans="1:13" s="1" customFormat="1" ht="21" customHeight="1" thickBot="1">
      <c r="A4" s="46"/>
      <c r="B4" s="36"/>
      <c r="C4" s="48"/>
      <c r="D4" s="48"/>
      <c r="E4" s="48"/>
      <c r="F4" s="48"/>
      <c r="G4" s="4">
        <v>1</v>
      </c>
      <c r="H4" s="4">
        <v>2</v>
      </c>
      <c r="I4" s="4">
        <v>3</v>
      </c>
      <c r="J4" s="4" t="s">
        <v>4</v>
      </c>
      <c r="K4" s="48"/>
      <c r="L4" s="48"/>
      <c r="M4" s="51"/>
    </row>
    <row r="5" spans="1:13" ht="16">
      <c r="A5" s="33" t="s">
        <v>104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8" t="s">
        <v>42</v>
      </c>
      <c r="B6" s="7" t="s">
        <v>160</v>
      </c>
      <c r="C6" s="7" t="s">
        <v>161</v>
      </c>
      <c r="D6" s="7" t="s">
        <v>162</v>
      </c>
      <c r="E6" s="7" t="s">
        <v>213</v>
      </c>
      <c r="F6" s="7" t="s">
        <v>48</v>
      </c>
      <c r="G6" s="14" t="s">
        <v>127</v>
      </c>
      <c r="H6" s="14" t="s">
        <v>109</v>
      </c>
      <c r="I6" s="14" t="s">
        <v>49</v>
      </c>
      <c r="J6" s="8"/>
      <c r="K6" s="8" t="str">
        <f>"95,0"</f>
        <v>95,0</v>
      </c>
      <c r="L6" s="8" t="str">
        <f>"80,4175"</f>
        <v>80,4175</v>
      </c>
      <c r="M6" s="7" t="s">
        <v>163</v>
      </c>
    </row>
    <row r="7" spans="1:13">
      <c r="B7" s="5" t="s">
        <v>43</v>
      </c>
    </row>
    <row r="8" spans="1:13" ht="16">
      <c r="A8" s="60" t="s">
        <v>44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8" t="s">
        <v>42</v>
      </c>
      <c r="B9" s="7" t="s">
        <v>164</v>
      </c>
      <c r="C9" s="7" t="s">
        <v>165</v>
      </c>
      <c r="D9" s="7" t="s">
        <v>166</v>
      </c>
      <c r="E9" s="7" t="s">
        <v>213</v>
      </c>
      <c r="F9" s="7" t="s">
        <v>48</v>
      </c>
      <c r="G9" s="14" t="s">
        <v>127</v>
      </c>
      <c r="H9" s="14" t="s">
        <v>109</v>
      </c>
      <c r="I9" s="14" t="s">
        <v>50</v>
      </c>
      <c r="J9" s="8"/>
      <c r="K9" s="8" t="str">
        <f>"100,0"</f>
        <v>100,0</v>
      </c>
      <c r="L9" s="8" t="str">
        <f>"75,4400"</f>
        <v>75,4400</v>
      </c>
      <c r="M9" s="7" t="s">
        <v>163</v>
      </c>
    </row>
    <row r="10" spans="1:13">
      <c r="B10" s="5" t="s">
        <v>43</v>
      </c>
    </row>
  </sheetData>
  <mergeCells count="13">
    <mergeCell ref="A8:J8"/>
    <mergeCell ref="B3:B4"/>
    <mergeCell ref="K3:K4"/>
    <mergeCell ref="L3:L4"/>
    <mergeCell ref="M3:M4"/>
    <mergeCell ref="A5:J5"/>
    <mergeCell ref="A1:M2"/>
    <mergeCell ref="A3:A4"/>
    <mergeCell ref="C3:C4"/>
    <mergeCell ref="D3:D4"/>
    <mergeCell ref="E3:E4"/>
    <mergeCell ref="F3:F4"/>
    <mergeCell ref="G3:J3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pageSetUpPr fitToPage="1"/>
  </sheetPr>
  <dimension ref="A1:M21"/>
  <sheetViews>
    <sheetView workbookViewId="0">
      <selection sqref="A1:M2"/>
    </sheetView>
  </sheetViews>
  <sheetFormatPr baseColWidth="10" defaultColWidth="9.1640625" defaultRowHeight="13"/>
  <cols>
    <col min="1" max="1" width="7.5" style="5" bestFit="1" customWidth="1"/>
    <col min="2" max="2" width="20.1640625" style="5" customWidth="1"/>
    <col min="3" max="3" width="28.5" style="5" bestFit="1" customWidth="1"/>
    <col min="4" max="4" width="21.5" style="5" bestFit="1" customWidth="1"/>
    <col min="5" max="5" width="10.5" style="5" bestFit="1" customWidth="1"/>
    <col min="6" max="6" width="27.33203125" style="5" bestFit="1" customWidth="1"/>
    <col min="7" max="10" width="5.5" style="6" customWidth="1"/>
    <col min="11" max="11" width="10.5" style="6" bestFit="1" customWidth="1"/>
    <col min="12" max="12" width="7.5" style="6" bestFit="1" customWidth="1"/>
    <col min="13" max="13" width="22.1640625" style="5" customWidth="1"/>
    <col min="14" max="16384" width="9.1640625" style="3"/>
  </cols>
  <sheetData>
    <row r="1" spans="1:13" s="2" customFormat="1" ht="29" customHeight="1">
      <c r="A1" s="52" t="s">
        <v>197</v>
      </c>
      <c r="B1" s="53"/>
      <c r="C1" s="54"/>
      <c r="D1" s="54"/>
      <c r="E1" s="54"/>
      <c r="F1" s="54"/>
      <c r="G1" s="54"/>
      <c r="H1" s="54"/>
      <c r="I1" s="54"/>
      <c r="J1" s="54"/>
      <c r="K1" s="54"/>
      <c r="L1" s="54"/>
      <c r="M1" s="55"/>
    </row>
    <row r="2" spans="1:13" s="2" customFormat="1" ht="62" customHeight="1" thickBot="1">
      <c r="A2" s="56"/>
      <c r="B2" s="57"/>
      <c r="C2" s="58"/>
      <c r="D2" s="58"/>
      <c r="E2" s="58"/>
      <c r="F2" s="58"/>
      <c r="G2" s="58"/>
      <c r="H2" s="58"/>
      <c r="I2" s="58"/>
      <c r="J2" s="58"/>
      <c r="K2" s="58"/>
      <c r="L2" s="58"/>
      <c r="M2" s="59"/>
    </row>
    <row r="3" spans="1:13" s="1" customFormat="1" ht="12.75" customHeight="1">
      <c r="A3" s="45" t="s">
        <v>207</v>
      </c>
      <c r="B3" s="35" t="s">
        <v>0</v>
      </c>
      <c r="C3" s="47" t="s">
        <v>209</v>
      </c>
      <c r="D3" s="47" t="s">
        <v>6</v>
      </c>
      <c r="E3" s="49" t="s">
        <v>210</v>
      </c>
      <c r="F3" s="49" t="s">
        <v>5</v>
      </c>
      <c r="G3" s="49" t="s">
        <v>208</v>
      </c>
      <c r="H3" s="49"/>
      <c r="I3" s="49"/>
      <c r="J3" s="49"/>
      <c r="K3" s="49" t="s">
        <v>111</v>
      </c>
      <c r="L3" s="49" t="s">
        <v>3</v>
      </c>
      <c r="M3" s="50" t="s">
        <v>2</v>
      </c>
    </row>
    <row r="4" spans="1:13" s="1" customFormat="1" ht="21" customHeight="1" thickBot="1">
      <c r="A4" s="46"/>
      <c r="B4" s="36"/>
      <c r="C4" s="48"/>
      <c r="D4" s="48"/>
      <c r="E4" s="48"/>
      <c r="F4" s="48"/>
      <c r="G4" s="27">
        <v>1</v>
      </c>
      <c r="H4" s="27">
        <v>2</v>
      </c>
      <c r="I4" s="27">
        <v>3</v>
      </c>
      <c r="J4" s="27" t="s">
        <v>4</v>
      </c>
      <c r="K4" s="48"/>
      <c r="L4" s="48"/>
      <c r="M4" s="51"/>
    </row>
    <row r="5" spans="1:13" ht="16">
      <c r="A5" s="33" t="s">
        <v>116</v>
      </c>
      <c r="B5" s="33"/>
      <c r="C5" s="34"/>
      <c r="D5" s="34"/>
      <c r="E5" s="34"/>
      <c r="F5" s="34"/>
      <c r="G5" s="34"/>
      <c r="H5" s="34"/>
      <c r="I5" s="34"/>
      <c r="J5" s="34"/>
    </row>
    <row r="6" spans="1:13">
      <c r="A6" s="8" t="s">
        <v>42</v>
      </c>
      <c r="B6" s="7" t="s">
        <v>167</v>
      </c>
      <c r="C6" s="7" t="s">
        <v>168</v>
      </c>
      <c r="D6" s="7" t="s">
        <v>169</v>
      </c>
      <c r="E6" s="7" t="s">
        <v>211</v>
      </c>
      <c r="F6" s="7" t="s">
        <v>48</v>
      </c>
      <c r="G6" s="15" t="s">
        <v>179</v>
      </c>
      <c r="H6" s="14" t="s">
        <v>187</v>
      </c>
      <c r="I6" s="14" t="s">
        <v>178</v>
      </c>
      <c r="J6" s="8"/>
      <c r="K6" s="8" t="str">
        <f>"35,0"</f>
        <v>35,0</v>
      </c>
      <c r="L6" s="8" t="str">
        <f>"35,1785"</f>
        <v>35,1785</v>
      </c>
      <c r="M6" s="7" t="s">
        <v>163</v>
      </c>
    </row>
    <row r="7" spans="1:13">
      <c r="B7" s="5" t="s">
        <v>43</v>
      </c>
    </row>
    <row r="8" spans="1:13" ht="16">
      <c r="A8" s="60" t="s">
        <v>57</v>
      </c>
      <c r="B8" s="60"/>
      <c r="C8" s="60"/>
      <c r="D8" s="60"/>
      <c r="E8" s="60"/>
      <c r="F8" s="60"/>
      <c r="G8" s="60"/>
      <c r="H8" s="60"/>
      <c r="I8" s="60"/>
      <c r="J8" s="60"/>
    </row>
    <row r="9" spans="1:13">
      <c r="A9" s="8" t="s">
        <v>42</v>
      </c>
      <c r="B9" s="7" t="s">
        <v>58</v>
      </c>
      <c r="C9" s="7" t="s">
        <v>59</v>
      </c>
      <c r="D9" s="7" t="s">
        <v>60</v>
      </c>
      <c r="E9" s="7" t="s">
        <v>211</v>
      </c>
      <c r="F9" s="7" t="s">
        <v>61</v>
      </c>
      <c r="G9" s="15" t="s">
        <v>186</v>
      </c>
      <c r="H9" s="14" t="s">
        <v>185</v>
      </c>
      <c r="I9" s="14" t="s">
        <v>54</v>
      </c>
      <c r="J9" s="8"/>
      <c r="K9" s="8" t="str">
        <f>"60,0"</f>
        <v>60,0</v>
      </c>
      <c r="L9" s="8" t="str">
        <f>"40,0890"</f>
        <v>40,0890</v>
      </c>
      <c r="M9" s="7" t="s">
        <v>206</v>
      </c>
    </row>
    <row r="10" spans="1:13">
      <c r="B10" s="5" t="s">
        <v>43</v>
      </c>
    </row>
    <row r="11" spans="1:13" ht="16">
      <c r="A11" s="60" t="s">
        <v>86</v>
      </c>
      <c r="B11" s="60"/>
      <c r="C11" s="60"/>
      <c r="D11" s="60"/>
      <c r="E11" s="60"/>
      <c r="F11" s="60"/>
      <c r="G11" s="60"/>
      <c r="H11" s="60"/>
      <c r="I11" s="60"/>
      <c r="J11" s="60"/>
    </row>
    <row r="12" spans="1:13">
      <c r="A12" s="8" t="s">
        <v>42</v>
      </c>
      <c r="B12" s="7" t="s">
        <v>184</v>
      </c>
      <c r="C12" s="7" t="s">
        <v>183</v>
      </c>
      <c r="D12" s="7" t="s">
        <v>89</v>
      </c>
      <c r="E12" s="7" t="s">
        <v>212</v>
      </c>
      <c r="F12" s="7" t="s">
        <v>48</v>
      </c>
      <c r="G12" s="14" t="s">
        <v>54</v>
      </c>
      <c r="H12" s="14" t="s">
        <v>182</v>
      </c>
      <c r="I12" s="15" t="s">
        <v>181</v>
      </c>
      <c r="J12" s="8"/>
      <c r="K12" s="8" t="str">
        <f>"70,0"</f>
        <v>70,0</v>
      </c>
      <c r="L12" s="8" t="str">
        <f>"40,8801"</f>
        <v>40,8801</v>
      </c>
      <c r="M12" s="7" t="s">
        <v>206</v>
      </c>
    </row>
    <row r="13" spans="1:13">
      <c r="B13" s="5" t="s">
        <v>43</v>
      </c>
    </row>
    <row r="14" spans="1:13">
      <c r="B14" s="5" t="s">
        <v>43</v>
      </c>
    </row>
    <row r="15" spans="1:13">
      <c r="B15" s="5" t="s">
        <v>43</v>
      </c>
    </row>
    <row r="16" spans="1:13">
      <c r="B16" s="5" t="s">
        <v>43</v>
      </c>
    </row>
    <row r="17" spans="2:5" s="3" customFormat="1">
      <c r="B17" s="5" t="s">
        <v>43</v>
      </c>
      <c r="C17" s="5"/>
      <c r="D17" s="5"/>
      <c r="E17" s="5"/>
    </row>
    <row r="18" spans="2:5" s="3" customFormat="1">
      <c r="B18" s="5" t="s">
        <v>43</v>
      </c>
      <c r="C18" s="5"/>
      <c r="D18" s="5"/>
      <c r="E18" s="5"/>
    </row>
    <row r="19" spans="2:5" s="3" customFormat="1">
      <c r="B19" s="5" t="s">
        <v>43</v>
      </c>
      <c r="C19" s="5"/>
      <c r="D19" s="5"/>
      <c r="E19" s="5"/>
    </row>
    <row r="20" spans="2:5" s="3" customFormat="1">
      <c r="B20" s="5" t="s">
        <v>43</v>
      </c>
      <c r="C20" s="5"/>
      <c r="D20" s="5"/>
      <c r="E20" s="5"/>
    </row>
    <row r="21" spans="2:5" s="3" customFormat="1">
      <c r="B21" s="5" t="s">
        <v>43</v>
      </c>
      <c r="C21" s="5"/>
      <c r="D21" s="5"/>
      <c r="E21" s="5"/>
    </row>
  </sheetData>
  <mergeCells count="14">
    <mergeCell ref="A5:J5"/>
    <mergeCell ref="A8:J8"/>
    <mergeCell ref="A11:J11"/>
    <mergeCell ref="B3:B4"/>
    <mergeCell ref="E3:E4"/>
    <mergeCell ref="K3:K4"/>
    <mergeCell ref="L3:L4"/>
    <mergeCell ref="A1:M2"/>
    <mergeCell ref="G3:J3"/>
    <mergeCell ref="A3:A4"/>
    <mergeCell ref="C3:C4"/>
    <mergeCell ref="D3:D4"/>
    <mergeCell ref="M3:M4"/>
    <mergeCell ref="F3:F4"/>
  </mergeCells>
  <pageMargins left="0.19685039370078741" right="0.47244094488188981" top="0.43307086614173229" bottom="0.47244094488188981" header="0.51181102362204722" footer="0.51181102362204722"/>
  <pageSetup scale="58" fitToHeight="100" orientation="landscape" horizontalDpi="300" verticalDpi="300" r:id="rId1"/>
  <headerFooter alignWithMargins="0">
    <oddFooter>&amp;L&amp;G&amp;R&amp;D&amp;T&amp;P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WRPF ПЛ без экипировки ДК</vt:lpstr>
      <vt:lpstr>WRPF ПЛ без экипировки</vt:lpstr>
      <vt:lpstr>WRPF ПЛ в бинтах</vt:lpstr>
      <vt:lpstr>WRPF Двоеборье без экип ДК</vt:lpstr>
      <vt:lpstr>WRPF Жим лежа без экип ДК</vt:lpstr>
      <vt:lpstr>WRPF Жим лежа без экип</vt:lpstr>
      <vt:lpstr>WRPF Тяга без экипировки ДК</vt:lpstr>
      <vt:lpstr>WRPF Тяга без экипировки</vt:lpstr>
      <vt:lpstr>WRPF Подъем на бицепс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Tomchin</dc:creator>
  <cp:lastModifiedBy>Екатерина Шевелева</cp:lastModifiedBy>
  <cp:lastPrinted>2015-07-16T19:10:53Z</cp:lastPrinted>
  <dcterms:created xsi:type="dcterms:W3CDTF">2002-06-16T13:36:44Z</dcterms:created>
  <dcterms:modified xsi:type="dcterms:W3CDTF">2021-10-05T18:10:07Z</dcterms:modified>
</cp:coreProperties>
</file>