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Июль/"/>
    </mc:Choice>
  </mc:AlternateContent>
  <xr:revisionPtr revIDLastSave="0" documentId="13_ncr:1_{120FABDF-B813-C747-B7D3-9F873CA7D0AB}" xr6:coauthVersionLast="45" xr6:coauthVersionMax="45" xr10:uidLastSave="{00000000-0000-0000-0000-000000000000}"/>
  <bookViews>
    <workbookView xWindow="480" yWindow="460" windowWidth="28320" windowHeight="16060" firstSheet="4" activeTab="6" xr2:uid="{00000000-000D-0000-FFFF-FFFF00000000}"/>
  </bookViews>
  <sheets>
    <sheet name="IPL Жим без экипировки ДК" sheetId="28" r:id="rId1"/>
    <sheet name="IPL Жим без экипировки" sheetId="27" r:id="rId2"/>
    <sheet name="IPL Тяга без экипировки ДК" sheetId="30" r:id="rId3"/>
    <sheet name="IPL Тяга без экипировки" sheetId="29" r:id="rId4"/>
    <sheet name="СПР Пауэрспорт ДК" sheetId="36" r:id="rId5"/>
    <sheet name="СПР Подъем на бицепс ДК" sheetId="35" r:id="rId6"/>
    <sheet name="СПР Подъем на бицепс" sheetId="34" r:id="rId7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9" i="36" l="1"/>
  <c r="O9" i="36"/>
  <c r="P6" i="36"/>
  <c r="O6" i="36"/>
  <c r="L23" i="35"/>
  <c r="K23" i="35"/>
  <c r="L20" i="35"/>
  <c r="K20" i="35"/>
  <c r="L17" i="35"/>
  <c r="K17" i="35"/>
  <c r="L16" i="35"/>
  <c r="K16" i="35"/>
  <c r="L13" i="35"/>
  <c r="K13" i="35"/>
  <c r="L12" i="35"/>
  <c r="K12" i="35"/>
  <c r="L9" i="35"/>
  <c r="K9" i="35"/>
  <c r="L6" i="35"/>
  <c r="K6" i="35"/>
  <c r="L12" i="34"/>
  <c r="K12" i="34"/>
  <c r="L9" i="34"/>
  <c r="K9" i="34"/>
  <c r="L6" i="34"/>
  <c r="K6" i="34"/>
  <c r="L29" i="30"/>
  <c r="K29" i="30"/>
  <c r="L26" i="30"/>
  <c r="K26" i="30"/>
  <c r="L23" i="30"/>
  <c r="K23" i="30"/>
  <c r="L20" i="30"/>
  <c r="K20" i="30"/>
  <c r="L17" i="30"/>
  <c r="K17" i="30"/>
  <c r="L14" i="30"/>
  <c r="K14" i="30"/>
  <c r="L13" i="30"/>
  <c r="K13" i="30"/>
  <c r="L10" i="30"/>
  <c r="K10" i="30"/>
  <c r="L9" i="30"/>
  <c r="K9" i="30"/>
  <c r="L6" i="30"/>
  <c r="K6" i="30"/>
  <c r="L9" i="29"/>
  <c r="K9" i="29"/>
  <c r="L6" i="29"/>
  <c r="K6" i="29"/>
  <c r="L34" i="28"/>
  <c r="K34" i="28"/>
  <c r="L31" i="28"/>
  <c r="L28" i="28"/>
  <c r="K28" i="28"/>
  <c r="L25" i="28"/>
  <c r="K25" i="28"/>
  <c r="L24" i="28"/>
  <c r="K24" i="28"/>
  <c r="L23" i="28"/>
  <c r="K23" i="28"/>
  <c r="L20" i="28"/>
  <c r="K20" i="28"/>
  <c r="L17" i="28"/>
  <c r="K17" i="28"/>
  <c r="L16" i="28"/>
  <c r="K16" i="28"/>
  <c r="L13" i="28"/>
  <c r="K13" i="28"/>
  <c r="L12" i="28"/>
  <c r="K12" i="28"/>
  <c r="L9" i="28"/>
  <c r="K9" i="28"/>
  <c r="L6" i="28"/>
  <c r="K6" i="28"/>
  <c r="L10" i="27"/>
  <c r="K10" i="27"/>
  <c r="L9" i="27"/>
  <c r="K9" i="27"/>
  <c r="L6" i="27"/>
  <c r="K6" i="27"/>
</calcChain>
</file>

<file path=xl/sharedStrings.xml><?xml version="1.0" encoding="utf-8"?>
<sst xmlns="http://schemas.openxmlformats.org/spreadsheetml/2006/main" count="567" uniqueCount="261">
  <si>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</si>
  <si>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</si>
  <si>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</si>
  <si>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</si>
  <si>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</si>
  <si>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</si>
  <si>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</si>
  <si>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Жим лёжа</t>
  </si>
  <si>
    <t xml:space="preserve">Москва </t>
  </si>
  <si>
    <t>150,0</t>
  </si>
  <si>
    <t>155,0</t>
  </si>
  <si>
    <t>160,0</t>
  </si>
  <si>
    <t xml:space="preserve">Абсолютный зачёт </t>
  </si>
  <si>
    <t xml:space="preserve">Мужчины </t>
  </si>
  <si>
    <t xml:space="preserve">ФИО </t>
  </si>
  <si>
    <t xml:space="preserve">Возрастная группа </t>
  </si>
  <si>
    <t xml:space="preserve">Wilks </t>
  </si>
  <si>
    <t>1</t>
  </si>
  <si>
    <t/>
  </si>
  <si>
    <t>ВЕСОВАЯ КАТЕГОРИЯ   90</t>
  </si>
  <si>
    <t>90,0</t>
  </si>
  <si>
    <t>Результат</t>
  </si>
  <si>
    <t>-</t>
  </si>
  <si>
    <t>55,0</t>
  </si>
  <si>
    <t xml:space="preserve">Открытая </t>
  </si>
  <si>
    <t>75,0</t>
  </si>
  <si>
    <t>85,0</t>
  </si>
  <si>
    <t>80,0</t>
  </si>
  <si>
    <t>95,0</t>
  </si>
  <si>
    <t xml:space="preserve">Результат </t>
  </si>
  <si>
    <t>220,0</t>
  </si>
  <si>
    <t>ВЕСОВАЯ КАТЕГОРИЯ   100</t>
  </si>
  <si>
    <t>210,0</t>
  </si>
  <si>
    <t>230,0</t>
  </si>
  <si>
    <t>ВЕСОВАЯ КАТЕГОРИЯ   60</t>
  </si>
  <si>
    <t>40,0</t>
  </si>
  <si>
    <t>50,0</t>
  </si>
  <si>
    <t>52,5</t>
  </si>
  <si>
    <t>ВЕСОВАЯ КАТЕГОРИЯ   67.5</t>
  </si>
  <si>
    <t>ВЕСОВАЯ КАТЕГОРИЯ   75</t>
  </si>
  <si>
    <t>25,0</t>
  </si>
  <si>
    <t>200,0</t>
  </si>
  <si>
    <t>35,0</t>
  </si>
  <si>
    <t>70,0</t>
  </si>
  <si>
    <t>117,5</t>
  </si>
  <si>
    <t>65,0</t>
  </si>
  <si>
    <t>Тяга</t>
  </si>
  <si>
    <t>60,0</t>
  </si>
  <si>
    <t xml:space="preserve">Беляев Р. </t>
  </si>
  <si>
    <t>ВЕСОВАЯ КАТЕГОРИЯ   125</t>
  </si>
  <si>
    <t>125</t>
  </si>
  <si>
    <t>77,5</t>
  </si>
  <si>
    <t>82,5</t>
  </si>
  <si>
    <t>2</t>
  </si>
  <si>
    <t>72,5</t>
  </si>
  <si>
    <t>Сапожонков Андрей</t>
  </si>
  <si>
    <t>Открытая (26.06.1987)/34</t>
  </si>
  <si>
    <t>89,00</t>
  </si>
  <si>
    <t xml:space="preserve">Талдом/Московская область </t>
  </si>
  <si>
    <t>270,0</t>
  </si>
  <si>
    <t>280,0</t>
  </si>
  <si>
    <t>285,0</t>
  </si>
  <si>
    <t>Франк Дмитрий</t>
  </si>
  <si>
    <t>Открытая (23.08.1994)/26</t>
  </si>
  <si>
    <t>116,00</t>
  </si>
  <si>
    <t>240,0</t>
  </si>
  <si>
    <t>245,0</t>
  </si>
  <si>
    <t>Полетаев Владимир</t>
  </si>
  <si>
    <t>Открытая (01.01.1988)/33</t>
  </si>
  <si>
    <t>121,30</t>
  </si>
  <si>
    <t xml:space="preserve">Лобня/Московская область </t>
  </si>
  <si>
    <t>ВЕСОВАЯ КАТЕГОРИЯ   56</t>
  </si>
  <si>
    <t>Семянина Наталья</t>
  </si>
  <si>
    <t>Открытая (12.11.1977)/43</t>
  </si>
  <si>
    <t>52,20</t>
  </si>
  <si>
    <t>57,5</t>
  </si>
  <si>
    <t>62,5</t>
  </si>
  <si>
    <t>Шестакова Татьяна</t>
  </si>
  <si>
    <t>Открытая (30.08.1994)/26</t>
  </si>
  <si>
    <t>64,30</t>
  </si>
  <si>
    <t>Можарова Любовь</t>
  </si>
  <si>
    <t>Открытая (30.09.1989)/31</t>
  </si>
  <si>
    <t>72,20</t>
  </si>
  <si>
    <t xml:space="preserve">Зеленоград/Московская область </t>
  </si>
  <si>
    <t>Ермолаева Анна</t>
  </si>
  <si>
    <t>72,50</t>
  </si>
  <si>
    <t>87,5</t>
  </si>
  <si>
    <t>Аветисян Рубен</t>
  </si>
  <si>
    <t>65,10</t>
  </si>
  <si>
    <t>Федосов Павел</t>
  </si>
  <si>
    <t>Открытая (12.08.1991)/29</t>
  </si>
  <si>
    <t>64,10</t>
  </si>
  <si>
    <t>120,0</t>
  </si>
  <si>
    <t>125,0</t>
  </si>
  <si>
    <t>Пация Гурами</t>
  </si>
  <si>
    <t>Открытая (15.02.1996)/25</t>
  </si>
  <si>
    <t>74,40</t>
  </si>
  <si>
    <t>105,0</t>
  </si>
  <si>
    <t>ВЕСОВАЯ КАТЕГОРИЯ   82.5</t>
  </si>
  <si>
    <t>Видяков Александр</t>
  </si>
  <si>
    <t>80,80</t>
  </si>
  <si>
    <t>115,0</t>
  </si>
  <si>
    <t>Дробченко Евгений</t>
  </si>
  <si>
    <t>Открытая (05.10.1981)/39</t>
  </si>
  <si>
    <t>81,60</t>
  </si>
  <si>
    <t xml:space="preserve">Красногорск/Московская область </t>
  </si>
  <si>
    <t>145,0</t>
  </si>
  <si>
    <t>152,5</t>
  </si>
  <si>
    <t>Жук Денис</t>
  </si>
  <si>
    <t>Открытая (04.02.1987)/34</t>
  </si>
  <si>
    <t>80,70</t>
  </si>
  <si>
    <t>140,0</t>
  </si>
  <si>
    <t>Фролов Алексей</t>
  </si>
  <si>
    <t>Открытая (30.11.1998)/22</t>
  </si>
  <si>
    <t>85,30</t>
  </si>
  <si>
    <t>132,5</t>
  </si>
  <si>
    <t>Головкин Сергей</t>
  </si>
  <si>
    <t>Открытая (25.02.1981)/40</t>
  </si>
  <si>
    <t>97,10</t>
  </si>
  <si>
    <t>162,5</t>
  </si>
  <si>
    <t>Иванов Илья</t>
  </si>
  <si>
    <t>Открытая (12.07.1985)/36</t>
  </si>
  <si>
    <t>113,00</t>
  </si>
  <si>
    <t>175,0</t>
  </si>
  <si>
    <t>185,0</t>
  </si>
  <si>
    <t>190,0</t>
  </si>
  <si>
    <t>82.5</t>
  </si>
  <si>
    <t>110,9410</t>
  </si>
  <si>
    <t>107,9040</t>
  </si>
  <si>
    <t>103,5475</t>
  </si>
  <si>
    <t>Становая тяга</t>
  </si>
  <si>
    <t>Ким Александр</t>
  </si>
  <si>
    <t>Открытая (04.01.1988)/33</t>
  </si>
  <si>
    <t>74,80</t>
  </si>
  <si>
    <t>205,0</t>
  </si>
  <si>
    <t>215,0</t>
  </si>
  <si>
    <t>Тагиев Тимур</t>
  </si>
  <si>
    <t>Открытая (02.06.1989)/32</t>
  </si>
  <si>
    <t>98,30</t>
  </si>
  <si>
    <t>ВЕСОВАЯ КАТЕГОРИЯ   48</t>
  </si>
  <si>
    <t>Замчалина Марина</t>
  </si>
  <si>
    <t>Открытая (20.01.1981)/40</t>
  </si>
  <si>
    <t>45,80</t>
  </si>
  <si>
    <t>ВЕСОВАЯ КАТЕГОРИЯ   52</t>
  </si>
  <si>
    <t>Родионова Анна</t>
  </si>
  <si>
    <t>Открытая (10.04.1982)/39</t>
  </si>
  <si>
    <t>51,90</t>
  </si>
  <si>
    <t>122,5</t>
  </si>
  <si>
    <t xml:space="preserve">Кравченко Е. </t>
  </si>
  <si>
    <t>Кожемякина Софья</t>
  </si>
  <si>
    <t>Открытая (24.12.1993)/27</t>
  </si>
  <si>
    <t>52,00</t>
  </si>
  <si>
    <t>Харламова Елизавета</t>
  </si>
  <si>
    <t>Открытая (09.07.1990)/31</t>
  </si>
  <si>
    <t>54,60</t>
  </si>
  <si>
    <t>130,0</t>
  </si>
  <si>
    <t xml:space="preserve">Солохин Д. </t>
  </si>
  <si>
    <t>Андреев Александр</t>
  </si>
  <si>
    <t>Юноши 15-19 (24.12.2003)/17</t>
  </si>
  <si>
    <t>50,90</t>
  </si>
  <si>
    <t>170,0</t>
  </si>
  <si>
    <t>Закиев Руслан</t>
  </si>
  <si>
    <t>Юноши 15-19 (12.11.2002)/18</t>
  </si>
  <si>
    <t>67,30</t>
  </si>
  <si>
    <t xml:space="preserve">Подольск/Московская область </t>
  </si>
  <si>
    <t>Баранников Дмитрий</t>
  </si>
  <si>
    <t>Открытая (17.01.1994)/27</t>
  </si>
  <si>
    <t>70,10</t>
  </si>
  <si>
    <t xml:space="preserve">Дедовск/Московская область </t>
  </si>
  <si>
    <t>195,0</t>
  </si>
  <si>
    <t>207,5</t>
  </si>
  <si>
    <t>Верещагин Артем</t>
  </si>
  <si>
    <t>Открытая (17.09.1988)/32</t>
  </si>
  <si>
    <t>83,60</t>
  </si>
  <si>
    <t>217,5</t>
  </si>
  <si>
    <t>Алимов Антон</t>
  </si>
  <si>
    <t>Открытая (06.03.1990)/31</t>
  </si>
  <si>
    <t>118,50</t>
  </si>
  <si>
    <t>225,0</t>
  </si>
  <si>
    <t>Тариманашвили Кахабер</t>
  </si>
  <si>
    <t>Открытая (08.12.1983)/37</t>
  </si>
  <si>
    <t>66,90</t>
  </si>
  <si>
    <t>Пенько Константин</t>
  </si>
  <si>
    <t>80,00</t>
  </si>
  <si>
    <t>Егоров Анатолий</t>
  </si>
  <si>
    <t>Мастера 60+ (20.11.1942)/78</t>
  </si>
  <si>
    <t>99,50</t>
  </si>
  <si>
    <t>45,0</t>
  </si>
  <si>
    <t>22,5</t>
  </si>
  <si>
    <t>27,5</t>
  </si>
  <si>
    <t>52,15</t>
  </si>
  <si>
    <t>30,0</t>
  </si>
  <si>
    <t>32,5</t>
  </si>
  <si>
    <t>Гордиенко Ольга</t>
  </si>
  <si>
    <t>66,30</t>
  </si>
  <si>
    <t>37,5</t>
  </si>
  <si>
    <t>Сергеева Виктория</t>
  </si>
  <si>
    <t>Открытая (08.12.1982)/38</t>
  </si>
  <si>
    <t>62,80</t>
  </si>
  <si>
    <t xml:space="preserve">Коломыцев М. </t>
  </si>
  <si>
    <t>Семенов Александр</t>
  </si>
  <si>
    <t>Открытая (31.07.1997)/24</t>
  </si>
  <si>
    <t>73,70</t>
  </si>
  <si>
    <t>Селиверстов Максим</t>
  </si>
  <si>
    <t>Открытая (28.08.1988)/32</t>
  </si>
  <si>
    <t>73,30</t>
  </si>
  <si>
    <t xml:space="preserve">Михнево/Московская область </t>
  </si>
  <si>
    <t>47,5</t>
  </si>
  <si>
    <t>Мычак Никита</t>
  </si>
  <si>
    <t>76,50</t>
  </si>
  <si>
    <t>Лебедев Сергей</t>
  </si>
  <si>
    <t>88,70</t>
  </si>
  <si>
    <t>Зыков Михаил</t>
  </si>
  <si>
    <t>Открытая (18.07.1985)/36</t>
  </si>
  <si>
    <t>64,80</t>
  </si>
  <si>
    <t>67,5</t>
  </si>
  <si>
    <t xml:space="preserve">Тариманашвили К. </t>
  </si>
  <si>
    <t>Фролов Евгений</t>
  </si>
  <si>
    <t>Открытая (11.05.1983)/38</t>
  </si>
  <si>
    <t>74,20</t>
  </si>
  <si>
    <t xml:space="preserve">Балашиха/Московская область </t>
  </si>
  <si>
    <t>Девушки 13-19 (17.05.2005)/16</t>
  </si>
  <si>
    <t>Юниоры 20-23 (03.10.1999)/21</t>
  </si>
  <si>
    <t>Мастера 40-49 (16.05.1979)/42</t>
  </si>
  <si>
    <t>Мастера 50-59 (10.05.1962)/59</t>
  </si>
  <si>
    <t>Мастера 45-49 (27.04.1975)/46</t>
  </si>
  <si>
    <t>Юниоры 20-23 (15.08.1997)/23</t>
  </si>
  <si>
    <t>Юниоры 20-23 (25.12.2000)/20</t>
  </si>
  <si>
    <t>Открытый мастерский турнир "Restart gym cup"
СПР Пауэрспорт ДК
Москва, 31 июля 2021 года</t>
  </si>
  <si>
    <t>Открытый мастерский турнир "Restart gym cup"
СПР Строгий подъем штанги на бицепс ДК
Москва, 31 июля 2021 года</t>
  </si>
  <si>
    <t xml:space="preserve">Ялта/Республика Крым </t>
  </si>
  <si>
    <t>Надым/ЯНАО</t>
  </si>
  <si>
    <t>Солнечногорск/Московская область</t>
  </si>
  <si>
    <t>Потылкин Д.</t>
  </si>
  <si>
    <t>Лебедев М.</t>
  </si>
  <si>
    <t>Пенько К.</t>
  </si>
  <si>
    <t>Открытый мастерский турнир "Restart gym cup"
СПР Строгий подъем штанги на бицепс
Москва, 31 июля 2021 года</t>
  </si>
  <si>
    <t>Открытый мастерский турнир "Restart gym cup"
IPL Становая тяга без экипировки ДК
Москва, 31 июля 2021 года</t>
  </si>
  <si>
    <t>Открытый мастерский турнир "Restart gym cup"
IPL Становая тяга без экипировки
Москва, 31 июля 2021 года</t>
  </si>
  <si>
    <t>Открытый мастерский турнир "Restart gym cup"
IPL Жим лежа без экипировки ДК
Москва, 31 июля 2021 года</t>
  </si>
  <si>
    <t>Открытый мастерский турнир "Restart gym cup"
IPL Жим лежа без экипировки
Москва, 31 июля 2021 года</t>
  </si>
  <si>
    <t>Верещагин А.</t>
  </si>
  <si>
    <t>Сеферов Р.</t>
  </si>
  <si>
    <t>Железнодорожный/Московская область</t>
  </si>
  <si>
    <t>Комиссаров К.</t>
  </si>
  <si>
    <t>Рыбное/Рязанская область</t>
  </si>
  <si>
    <t>Милостной С.</t>
  </si>
  <si>
    <t>Ремизевич Е.</t>
  </si>
  <si>
    <t>Евдокимов И.</t>
  </si>
  <si>
    <t>Фролов А.</t>
  </si>
  <si>
    <t>Весовая категория</t>
  </si>
  <si>
    <t>№</t>
  </si>
  <si>
    <t xml:space="preserve">
Дата рождения/Возраст</t>
  </si>
  <si>
    <t>Возрастная группа</t>
  </si>
  <si>
    <t>O</t>
  </si>
  <si>
    <t>M3</t>
  </si>
  <si>
    <t>Жим</t>
  </si>
  <si>
    <t>M2</t>
  </si>
  <si>
    <t>T</t>
  </si>
  <si>
    <t>J</t>
  </si>
  <si>
    <t>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</si>
</sst>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42878-9CC2-47CE-8FB9-312989872F1C}">
  <dimension ref="A1:M45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3320312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1.5" style="5" bestFit="1" customWidth="1"/>
    <col min="7" max="9" width="5.5" style="6" customWidth="1"/>
    <col min="10" max="10" width="4.83203125" style="6" customWidth="1"/>
    <col min="11" max="11" width="10.5" style="28" bestFit="1" customWidth="1"/>
    <col min="12" max="12" width="8.5" style="6" bestFit="1" customWidth="1"/>
    <col min="13" max="13" width="30.5" style="5" bestFit="1" customWidth="1"/>
    <col min="14" max="16384" width="9.1640625" style="3"/>
  </cols>
  <sheetData>
    <row r="1" spans="1:13" s="2" customFormat="1" ht="29" customHeight="1">
      <c r="A1" s="40" t="s">
        <v>239</v>
      </c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" customHeight="1" thickBot="1">
      <c r="A2" s="44"/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>
      <c r="A3" s="48" t="s">
        <v>251</v>
      </c>
      <c r="B3" s="53" t="s">
        <v>0</v>
      </c>
      <c r="C3" s="50" t="s">
        <v>252</v>
      </c>
      <c r="D3" s="50" t="s">
        <v>6</v>
      </c>
      <c r="E3" s="34" t="s">
        <v>253</v>
      </c>
      <c r="F3" s="34" t="s">
        <v>5</v>
      </c>
      <c r="G3" s="34" t="s">
        <v>7</v>
      </c>
      <c r="H3" s="34"/>
      <c r="I3" s="34"/>
      <c r="J3" s="34"/>
      <c r="K3" s="32" t="s">
        <v>21</v>
      </c>
      <c r="L3" s="34" t="s">
        <v>3</v>
      </c>
      <c r="M3" s="36" t="s">
        <v>2</v>
      </c>
    </row>
    <row r="4" spans="1:13" s="1" customFormat="1" ht="21" customHeight="1" thickBot="1">
      <c r="A4" s="49"/>
      <c r="B4" s="54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33"/>
      <c r="L4" s="35"/>
      <c r="M4" s="37"/>
    </row>
    <row r="5" spans="1:13" ht="16">
      <c r="A5" s="38" t="s">
        <v>71</v>
      </c>
      <c r="B5" s="38"/>
      <c r="C5" s="39"/>
      <c r="D5" s="39"/>
      <c r="E5" s="39"/>
      <c r="F5" s="39"/>
      <c r="G5" s="39"/>
      <c r="H5" s="39"/>
      <c r="I5" s="39"/>
      <c r="J5" s="39"/>
    </row>
    <row r="6" spans="1:13">
      <c r="A6" s="8" t="s">
        <v>17</v>
      </c>
      <c r="B6" s="7" t="s">
        <v>72</v>
      </c>
      <c r="C6" s="7" t="s">
        <v>73</v>
      </c>
      <c r="D6" s="7" t="s">
        <v>74</v>
      </c>
      <c r="E6" s="7" t="s">
        <v>254</v>
      </c>
      <c r="F6" s="7" t="s">
        <v>232</v>
      </c>
      <c r="G6" s="14" t="s">
        <v>75</v>
      </c>
      <c r="H6" s="14" t="s">
        <v>47</v>
      </c>
      <c r="I6" s="14" t="s">
        <v>76</v>
      </c>
      <c r="J6" s="8"/>
      <c r="K6" s="27" t="str">
        <f>"62,5"</f>
        <v>62,5</v>
      </c>
      <c r="L6" s="8" t="str">
        <f>"77,6813"</f>
        <v>77,6813</v>
      </c>
      <c r="M6" s="7"/>
    </row>
    <row r="7" spans="1:13">
      <c r="B7" s="5" t="s">
        <v>18</v>
      </c>
    </row>
    <row r="8" spans="1:13" ht="16">
      <c r="A8" s="51" t="s">
        <v>38</v>
      </c>
      <c r="B8" s="51"/>
      <c r="C8" s="52"/>
      <c r="D8" s="52"/>
      <c r="E8" s="52"/>
      <c r="F8" s="52"/>
      <c r="G8" s="52"/>
      <c r="H8" s="52"/>
      <c r="I8" s="52"/>
      <c r="J8" s="52"/>
    </row>
    <row r="9" spans="1:13">
      <c r="A9" s="8" t="s">
        <v>17</v>
      </c>
      <c r="B9" s="7" t="s">
        <v>77</v>
      </c>
      <c r="C9" s="7" t="s">
        <v>78</v>
      </c>
      <c r="D9" s="7" t="s">
        <v>79</v>
      </c>
      <c r="E9" s="7" t="s">
        <v>254</v>
      </c>
      <c r="F9" s="7" t="s">
        <v>8</v>
      </c>
      <c r="G9" s="15" t="s">
        <v>75</v>
      </c>
      <c r="H9" s="14" t="s">
        <v>75</v>
      </c>
      <c r="I9" s="15" t="s">
        <v>45</v>
      </c>
      <c r="J9" s="8"/>
      <c r="K9" s="27" t="str">
        <f>"57,5"</f>
        <v>57,5</v>
      </c>
      <c r="L9" s="8" t="str">
        <f>"60,8120"</f>
        <v>60,8120</v>
      </c>
      <c r="M9" s="7" t="s">
        <v>249</v>
      </c>
    </row>
    <row r="10" spans="1:13">
      <c r="B10" s="5" t="s">
        <v>18</v>
      </c>
    </row>
    <row r="11" spans="1:13" ht="16">
      <c r="A11" s="51" t="s">
        <v>39</v>
      </c>
      <c r="B11" s="51"/>
      <c r="C11" s="52"/>
      <c r="D11" s="52"/>
      <c r="E11" s="52"/>
      <c r="F11" s="52"/>
      <c r="G11" s="52"/>
      <c r="H11" s="52"/>
      <c r="I11" s="52"/>
      <c r="J11" s="52"/>
    </row>
    <row r="12" spans="1:13">
      <c r="A12" s="17" t="s">
        <v>17</v>
      </c>
      <c r="B12" s="16" t="s">
        <v>80</v>
      </c>
      <c r="C12" s="16" t="s">
        <v>81</v>
      </c>
      <c r="D12" s="16" t="s">
        <v>82</v>
      </c>
      <c r="E12" s="16" t="s">
        <v>254</v>
      </c>
      <c r="F12" s="16" t="s">
        <v>83</v>
      </c>
      <c r="G12" s="20" t="s">
        <v>45</v>
      </c>
      <c r="H12" s="22" t="s">
        <v>43</v>
      </c>
      <c r="I12" s="22" t="s">
        <v>25</v>
      </c>
      <c r="J12" s="17"/>
      <c r="K12" s="29" t="str">
        <f>"65,0"</f>
        <v>65,0</v>
      </c>
      <c r="L12" s="17" t="str">
        <f>"63,3230"</f>
        <v>63,3230</v>
      </c>
      <c r="M12" s="16" t="s">
        <v>248</v>
      </c>
    </row>
    <row r="13" spans="1:13">
      <c r="A13" s="19" t="s">
        <v>17</v>
      </c>
      <c r="B13" s="18" t="s">
        <v>84</v>
      </c>
      <c r="C13" s="18" t="s">
        <v>225</v>
      </c>
      <c r="D13" s="18" t="s">
        <v>85</v>
      </c>
      <c r="E13" s="18" t="s">
        <v>257</v>
      </c>
      <c r="F13" s="18" t="s">
        <v>8</v>
      </c>
      <c r="G13" s="21" t="s">
        <v>51</v>
      </c>
      <c r="H13" s="21" t="s">
        <v>52</v>
      </c>
      <c r="I13" s="21" t="s">
        <v>86</v>
      </c>
      <c r="J13" s="23" t="s">
        <v>20</v>
      </c>
      <c r="K13" s="30" t="str">
        <f>"87,5"</f>
        <v>87,5</v>
      </c>
      <c r="L13" s="19" t="str">
        <f>"91,6462"</f>
        <v>91,6462</v>
      </c>
      <c r="M13" s="18" t="s">
        <v>48</v>
      </c>
    </row>
    <row r="14" spans="1:13">
      <c r="B14" s="5" t="s">
        <v>18</v>
      </c>
    </row>
    <row r="15" spans="1:13" ht="16">
      <c r="A15" s="51" t="s">
        <v>38</v>
      </c>
      <c r="B15" s="51"/>
      <c r="C15" s="52"/>
      <c r="D15" s="52"/>
      <c r="E15" s="52"/>
      <c r="F15" s="52"/>
      <c r="G15" s="52"/>
      <c r="H15" s="52"/>
      <c r="I15" s="52"/>
      <c r="J15" s="52"/>
    </row>
    <row r="16" spans="1:13">
      <c r="A16" s="17" t="s">
        <v>17</v>
      </c>
      <c r="B16" s="16" t="s">
        <v>87</v>
      </c>
      <c r="C16" s="16" t="s">
        <v>226</v>
      </c>
      <c r="D16" s="16" t="s">
        <v>88</v>
      </c>
      <c r="E16" s="16" t="s">
        <v>259</v>
      </c>
      <c r="F16" s="16" t="s">
        <v>8</v>
      </c>
      <c r="G16" s="20" t="s">
        <v>25</v>
      </c>
      <c r="H16" s="20" t="s">
        <v>86</v>
      </c>
      <c r="I16" s="20" t="s">
        <v>20</v>
      </c>
      <c r="J16" s="17"/>
      <c r="K16" s="29" t="str">
        <f>"90,0"</f>
        <v>90,0</v>
      </c>
      <c r="L16" s="17" t="str">
        <f>"71,4780"</f>
        <v>71,4780</v>
      </c>
      <c r="M16" s="16"/>
    </row>
    <row r="17" spans="1:13">
      <c r="A17" s="19" t="s">
        <v>17</v>
      </c>
      <c r="B17" s="18" t="s">
        <v>89</v>
      </c>
      <c r="C17" s="18" t="s">
        <v>90</v>
      </c>
      <c r="D17" s="18" t="s">
        <v>91</v>
      </c>
      <c r="E17" s="18" t="s">
        <v>254</v>
      </c>
      <c r="F17" s="18" t="s">
        <v>8</v>
      </c>
      <c r="G17" s="21" t="s">
        <v>92</v>
      </c>
      <c r="H17" s="23" t="s">
        <v>93</v>
      </c>
      <c r="I17" s="23" t="s">
        <v>93</v>
      </c>
      <c r="J17" s="19"/>
      <c r="K17" s="30" t="str">
        <f>"120,0"</f>
        <v>120,0</v>
      </c>
      <c r="L17" s="19" t="str">
        <f>"96,5520"</f>
        <v>96,5520</v>
      </c>
      <c r="M17" s="18"/>
    </row>
    <row r="18" spans="1:13">
      <c r="B18" s="5" t="s">
        <v>18</v>
      </c>
    </row>
    <row r="19" spans="1:13" ht="16">
      <c r="A19" s="51" t="s">
        <v>39</v>
      </c>
      <c r="B19" s="51"/>
      <c r="C19" s="52"/>
      <c r="D19" s="52"/>
      <c r="E19" s="52"/>
      <c r="F19" s="52"/>
      <c r="G19" s="52"/>
      <c r="H19" s="52"/>
      <c r="I19" s="52"/>
      <c r="J19" s="52"/>
    </row>
    <row r="20" spans="1:13">
      <c r="A20" s="8" t="s">
        <v>17</v>
      </c>
      <c r="B20" s="7" t="s">
        <v>94</v>
      </c>
      <c r="C20" s="7" t="s">
        <v>95</v>
      </c>
      <c r="D20" s="7" t="s">
        <v>96</v>
      </c>
      <c r="E20" s="7" t="s">
        <v>254</v>
      </c>
      <c r="F20" s="7" t="s">
        <v>8</v>
      </c>
      <c r="G20" s="14" t="s">
        <v>97</v>
      </c>
      <c r="H20" s="14" t="s">
        <v>44</v>
      </c>
      <c r="I20" s="15" t="s">
        <v>93</v>
      </c>
      <c r="J20" s="8"/>
      <c r="K20" s="27" t="str">
        <f>"117,5"</f>
        <v>117,5</v>
      </c>
      <c r="L20" s="8" t="str">
        <f>"84,2005"</f>
        <v>84,2005</v>
      </c>
      <c r="M20" s="7" t="s">
        <v>247</v>
      </c>
    </row>
    <row r="21" spans="1:13">
      <c r="B21" s="5" t="s">
        <v>18</v>
      </c>
    </row>
    <row r="22" spans="1:13" ht="16">
      <c r="A22" s="51" t="s">
        <v>98</v>
      </c>
      <c r="B22" s="51"/>
      <c r="C22" s="52"/>
      <c r="D22" s="52"/>
      <c r="E22" s="52"/>
      <c r="F22" s="52"/>
      <c r="G22" s="52"/>
      <c r="H22" s="52"/>
      <c r="I22" s="52"/>
      <c r="J22" s="52"/>
    </row>
    <row r="23" spans="1:13">
      <c r="A23" s="17" t="s">
        <v>17</v>
      </c>
      <c r="B23" s="16" t="s">
        <v>99</v>
      </c>
      <c r="C23" s="16" t="s">
        <v>227</v>
      </c>
      <c r="D23" s="16" t="s">
        <v>100</v>
      </c>
      <c r="E23" s="16" t="s">
        <v>259</v>
      </c>
      <c r="F23" s="16" t="s">
        <v>8</v>
      </c>
      <c r="G23" s="22" t="s">
        <v>101</v>
      </c>
      <c r="H23" s="20" t="s">
        <v>101</v>
      </c>
      <c r="I23" s="22" t="s">
        <v>92</v>
      </c>
      <c r="J23" s="17"/>
      <c r="K23" s="29" t="str">
        <f>"115,0"</f>
        <v>115,0</v>
      </c>
      <c r="L23" s="17" t="str">
        <f>"78,0275"</f>
        <v>78,0275</v>
      </c>
      <c r="M23" s="16"/>
    </row>
    <row r="24" spans="1:13">
      <c r="A24" s="25" t="s">
        <v>17</v>
      </c>
      <c r="B24" s="24" t="s">
        <v>102</v>
      </c>
      <c r="C24" s="24" t="s">
        <v>103</v>
      </c>
      <c r="D24" s="24" t="s">
        <v>104</v>
      </c>
      <c r="E24" s="24" t="s">
        <v>254</v>
      </c>
      <c r="F24" s="24" t="s">
        <v>105</v>
      </c>
      <c r="G24" s="26" t="s">
        <v>106</v>
      </c>
      <c r="H24" s="26" t="s">
        <v>107</v>
      </c>
      <c r="I24" s="26" t="s">
        <v>11</v>
      </c>
      <c r="J24" s="25"/>
      <c r="K24" s="31" t="str">
        <f>"160,0"</f>
        <v>160,0</v>
      </c>
      <c r="L24" s="25" t="str">
        <f>"107,9040"</f>
        <v>107,9040</v>
      </c>
      <c r="M24" s="24"/>
    </row>
    <row r="25" spans="1:13">
      <c r="A25" s="19" t="s">
        <v>53</v>
      </c>
      <c r="B25" s="18" t="s">
        <v>108</v>
      </c>
      <c r="C25" s="18" t="s">
        <v>109</v>
      </c>
      <c r="D25" s="18" t="s">
        <v>110</v>
      </c>
      <c r="E25" s="18" t="s">
        <v>254</v>
      </c>
      <c r="F25" s="18" t="s">
        <v>245</v>
      </c>
      <c r="G25" s="21" t="s">
        <v>111</v>
      </c>
      <c r="H25" s="21" t="s">
        <v>106</v>
      </c>
      <c r="I25" s="21" t="s">
        <v>107</v>
      </c>
      <c r="J25" s="19"/>
      <c r="K25" s="30" t="str">
        <f>"152,5"</f>
        <v>152,5</v>
      </c>
      <c r="L25" s="19" t="str">
        <f>"103,5475"</f>
        <v>103,5475</v>
      </c>
      <c r="M25" s="18"/>
    </row>
    <row r="26" spans="1:13">
      <c r="B26" s="5" t="s">
        <v>18</v>
      </c>
    </row>
    <row r="27" spans="1:13" ht="16">
      <c r="A27" s="51" t="s">
        <v>19</v>
      </c>
      <c r="B27" s="51"/>
      <c r="C27" s="52"/>
      <c r="D27" s="52"/>
      <c r="E27" s="52"/>
      <c r="F27" s="52"/>
      <c r="G27" s="52"/>
      <c r="H27" s="52"/>
      <c r="I27" s="52"/>
      <c r="J27" s="52"/>
    </row>
    <row r="28" spans="1:13">
      <c r="A28" s="8" t="s">
        <v>17</v>
      </c>
      <c r="B28" s="7" t="s">
        <v>112</v>
      </c>
      <c r="C28" s="7" t="s">
        <v>113</v>
      </c>
      <c r="D28" s="7" t="s">
        <v>114</v>
      </c>
      <c r="E28" s="7" t="s">
        <v>254</v>
      </c>
      <c r="F28" s="7" t="s">
        <v>8</v>
      </c>
      <c r="G28" s="14" t="s">
        <v>115</v>
      </c>
      <c r="H28" s="14" t="s">
        <v>111</v>
      </c>
      <c r="I28" s="15" t="s">
        <v>107</v>
      </c>
      <c r="J28" s="8"/>
      <c r="K28" s="27" t="str">
        <f>"140,0"</f>
        <v>140,0</v>
      </c>
      <c r="L28" s="8" t="str">
        <f>"91,9800"</f>
        <v>91,9800</v>
      </c>
      <c r="M28" s="7"/>
    </row>
    <row r="29" spans="1:13">
      <c r="B29" s="5" t="s">
        <v>18</v>
      </c>
    </row>
    <row r="30" spans="1:13" ht="16">
      <c r="A30" s="51" t="s">
        <v>31</v>
      </c>
      <c r="B30" s="51"/>
      <c r="C30" s="52"/>
      <c r="D30" s="52"/>
      <c r="E30" s="52"/>
      <c r="F30" s="52"/>
      <c r="G30" s="52"/>
      <c r="H30" s="52"/>
      <c r="I30" s="52"/>
      <c r="J30" s="52"/>
    </row>
    <row r="31" spans="1:13">
      <c r="A31" s="8" t="s">
        <v>22</v>
      </c>
      <c r="B31" s="7" t="s">
        <v>116</v>
      </c>
      <c r="C31" s="7" t="s">
        <v>117</v>
      </c>
      <c r="D31" s="7" t="s">
        <v>118</v>
      </c>
      <c r="E31" s="7" t="s">
        <v>254</v>
      </c>
      <c r="F31" s="7" t="s">
        <v>8</v>
      </c>
      <c r="G31" s="15" t="s">
        <v>9</v>
      </c>
      <c r="H31" s="15" t="s">
        <v>9</v>
      </c>
      <c r="I31" s="15" t="s">
        <v>119</v>
      </c>
      <c r="J31" s="8"/>
      <c r="K31" s="27">
        <v>0</v>
      </c>
      <c r="L31" s="8" t="str">
        <f>"0,0000"</f>
        <v>0,0000</v>
      </c>
      <c r="M31" s="7" t="s">
        <v>246</v>
      </c>
    </row>
    <row r="32" spans="1:13">
      <c r="B32" s="5" t="s">
        <v>18</v>
      </c>
    </row>
    <row r="33" spans="1:13" ht="16">
      <c r="A33" s="51" t="s">
        <v>49</v>
      </c>
      <c r="B33" s="51"/>
      <c r="C33" s="52"/>
      <c r="D33" s="52"/>
      <c r="E33" s="52"/>
      <c r="F33" s="52"/>
      <c r="G33" s="52"/>
      <c r="H33" s="52"/>
      <c r="I33" s="52"/>
      <c r="J33" s="52"/>
    </row>
    <row r="34" spans="1:13">
      <c r="A34" s="8" t="s">
        <v>17</v>
      </c>
      <c r="B34" s="7" t="s">
        <v>120</v>
      </c>
      <c r="C34" s="7" t="s">
        <v>121</v>
      </c>
      <c r="D34" s="7" t="s">
        <v>122</v>
      </c>
      <c r="E34" s="7" t="s">
        <v>254</v>
      </c>
      <c r="F34" s="7" t="s">
        <v>8</v>
      </c>
      <c r="G34" s="14" t="s">
        <v>123</v>
      </c>
      <c r="H34" s="14" t="s">
        <v>124</v>
      </c>
      <c r="I34" s="14" t="s">
        <v>125</v>
      </c>
      <c r="J34" s="8"/>
      <c r="K34" s="27" t="str">
        <f>"190,0"</f>
        <v>190,0</v>
      </c>
      <c r="L34" s="8" t="str">
        <f>"110,9410"</f>
        <v>110,9410</v>
      </c>
      <c r="M34" s="7"/>
    </row>
    <row r="35" spans="1:13">
      <c r="B35" s="5" t="s">
        <v>18</v>
      </c>
    </row>
    <row r="36" spans="1:13">
      <c r="B36" s="5" t="s">
        <v>18</v>
      </c>
    </row>
    <row r="37" spans="1:13">
      <c r="B37" s="5" t="s">
        <v>18</v>
      </c>
    </row>
    <row r="38" spans="1:13" ht="18">
      <c r="B38" s="9" t="s">
        <v>12</v>
      </c>
      <c r="C38" s="9"/>
      <c r="F38" s="3"/>
    </row>
    <row r="39" spans="1:13" ht="16">
      <c r="B39" s="10" t="s">
        <v>13</v>
      </c>
      <c r="C39" s="10"/>
      <c r="F39" s="3"/>
    </row>
    <row r="40" spans="1:13" ht="14">
      <c r="B40" s="11"/>
      <c r="C40" s="12" t="s">
        <v>24</v>
      </c>
      <c r="F40" s="3"/>
    </row>
    <row r="41" spans="1:13" ht="14">
      <c r="B41" s="13" t="s">
        <v>14</v>
      </c>
      <c r="C41" s="13" t="s">
        <v>15</v>
      </c>
      <c r="D41" s="13" t="s">
        <v>250</v>
      </c>
      <c r="E41" s="13" t="s">
        <v>29</v>
      </c>
      <c r="F41" s="13" t="s">
        <v>16</v>
      </c>
    </row>
    <row r="42" spans="1:13">
      <c r="B42" s="5" t="s">
        <v>120</v>
      </c>
      <c r="C42" s="5" t="s">
        <v>24</v>
      </c>
      <c r="D42" s="6" t="s">
        <v>50</v>
      </c>
      <c r="E42" s="6" t="s">
        <v>125</v>
      </c>
      <c r="F42" s="6" t="s">
        <v>127</v>
      </c>
    </row>
    <row r="43" spans="1:13">
      <c r="B43" s="5" t="s">
        <v>102</v>
      </c>
      <c r="C43" s="5" t="s">
        <v>24</v>
      </c>
      <c r="D43" s="6" t="s">
        <v>126</v>
      </c>
      <c r="E43" s="6" t="s">
        <v>11</v>
      </c>
      <c r="F43" s="6" t="s">
        <v>128</v>
      </c>
    </row>
    <row r="44" spans="1:13">
      <c r="B44" s="5" t="s">
        <v>108</v>
      </c>
      <c r="C44" s="5" t="s">
        <v>24</v>
      </c>
      <c r="D44" s="6" t="s">
        <v>126</v>
      </c>
      <c r="E44" s="6" t="s">
        <v>107</v>
      </c>
      <c r="F44" s="6" t="s">
        <v>129</v>
      </c>
    </row>
    <row r="45" spans="1:13">
      <c r="B45" s="5" t="s">
        <v>18</v>
      </c>
    </row>
  </sheetData>
  <mergeCells count="20">
    <mergeCell ref="A30:J30"/>
    <mergeCell ref="A33:J33"/>
    <mergeCell ref="B3:B4"/>
    <mergeCell ref="A8:J8"/>
    <mergeCell ref="A11:J11"/>
    <mergeCell ref="A15:J15"/>
    <mergeCell ref="A19:J19"/>
    <mergeCell ref="A22:J22"/>
    <mergeCell ref="A27:J27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08C91-B7CC-44F5-98B5-2C3620DCB16A}">
  <dimension ref="A1:M11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6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6.6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2.6640625" style="5" customWidth="1"/>
    <col min="14" max="16384" width="9.1640625" style="3"/>
  </cols>
  <sheetData>
    <row r="1" spans="1:13" s="2" customFormat="1" ht="29" customHeight="1">
      <c r="A1" s="40" t="s">
        <v>240</v>
      </c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" customHeight="1" thickBot="1">
      <c r="A2" s="44"/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>
      <c r="A3" s="48" t="s">
        <v>251</v>
      </c>
      <c r="B3" s="53" t="s">
        <v>0</v>
      </c>
      <c r="C3" s="50" t="s">
        <v>252</v>
      </c>
      <c r="D3" s="50" t="s">
        <v>6</v>
      </c>
      <c r="E3" s="34" t="s">
        <v>253</v>
      </c>
      <c r="F3" s="34" t="s">
        <v>5</v>
      </c>
      <c r="G3" s="34" t="s">
        <v>7</v>
      </c>
      <c r="H3" s="34"/>
      <c r="I3" s="34"/>
      <c r="J3" s="34"/>
      <c r="K3" s="34" t="s">
        <v>21</v>
      </c>
      <c r="L3" s="34" t="s">
        <v>3</v>
      </c>
      <c r="M3" s="36" t="s">
        <v>2</v>
      </c>
    </row>
    <row r="4" spans="1:13" s="1" customFormat="1" ht="21" customHeight="1" thickBot="1">
      <c r="A4" s="49"/>
      <c r="B4" s="54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35"/>
      <c r="L4" s="35"/>
      <c r="M4" s="37"/>
    </row>
    <row r="5" spans="1:13" ht="16">
      <c r="A5" s="38" t="s">
        <v>19</v>
      </c>
      <c r="B5" s="38"/>
      <c r="C5" s="39"/>
      <c r="D5" s="39"/>
      <c r="E5" s="39"/>
      <c r="F5" s="39"/>
      <c r="G5" s="39"/>
      <c r="H5" s="39"/>
      <c r="I5" s="39"/>
      <c r="J5" s="39"/>
    </row>
    <row r="6" spans="1:13">
      <c r="A6" s="8" t="s">
        <v>17</v>
      </c>
      <c r="B6" s="7" t="s">
        <v>55</v>
      </c>
      <c r="C6" s="7" t="s">
        <v>56</v>
      </c>
      <c r="D6" s="7" t="s">
        <v>57</v>
      </c>
      <c r="E6" s="7" t="s">
        <v>254</v>
      </c>
      <c r="F6" s="7" t="s">
        <v>58</v>
      </c>
      <c r="G6" s="14" t="s">
        <v>59</v>
      </c>
      <c r="H6" s="14" t="s">
        <v>60</v>
      </c>
      <c r="I6" s="15" t="s">
        <v>61</v>
      </c>
      <c r="J6" s="8"/>
      <c r="K6" s="8" t="str">
        <f>"280,0"</f>
        <v>280,0</v>
      </c>
      <c r="L6" s="8" t="str">
        <f>"179,7880"</f>
        <v>179,7880</v>
      </c>
      <c r="M6" s="7"/>
    </row>
    <row r="7" spans="1:13">
      <c r="B7" s="5" t="s">
        <v>18</v>
      </c>
    </row>
    <row r="8" spans="1:13" ht="16">
      <c r="A8" s="51" t="s">
        <v>49</v>
      </c>
      <c r="B8" s="51"/>
      <c r="C8" s="52"/>
      <c r="D8" s="52"/>
      <c r="E8" s="52"/>
      <c r="F8" s="52"/>
      <c r="G8" s="52"/>
      <c r="H8" s="52"/>
      <c r="I8" s="52"/>
      <c r="J8" s="52"/>
    </row>
    <row r="9" spans="1:13">
      <c r="A9" s="17" t="s">
        <v>17</v>
      </c>
      <c r="B9" s="16" t="s">
        <v>62</v>
      </c>
      <c r="C9" s="16" t="s">
        <v>63</v>
      </c>
      <c r="D9" s="16" t="s">
        <v>64</v>
      </c>
      <c r="E9" s="16" t="s">
        <v>254</v>
      </c>
      <c r="F9" s="16" t="s">
        <v>8</v>
      </c>
      <c r="G9" s="20" t="s">
        <v>33</v>
      </c>
      <c r="H9" s="20" t="s">
        <v>65</v>
      </c>
      <c r="I9" s="22" t="s">
        <v>66</v>
      </c>
      <c r="J9" s="17"/>
      <c r="K9" s="17" t="str">
        <f>"240,0"</f>
        <v>240,0</v>
      </c>
      <c r="L9" s="17" t="str">
        <f>"139,1280"</f>
        <v>139,1280</v>
      </c>
      <c r="M9" s="16"/>
    </row>
    <row r="10" spans="1:13">
      <c r="A10" s="19" t="s">
        <v>53</v>
      </c>
      <c r="B10" s="18" t="s">
        <v>67</v>
      </c>
      <c r="C10" s="18" t="s">
        <v>68</v>
      </c>
      <c r="D10" s="18" t="s">
        <v>69</v>
      </c>
      <c r="E10" s="18" t="s">
        <v>254</v>
      </c>
      <c r="F10" s="18" t="s">
        <v>70</v>
      </c>
      <c r="G10" s="21" t="s">
        <v>9</v>
      </c>
      <c r="H10" s="21" t="s">
        <v>10</v>
      </c>
      <c r="I10" s="23" t="s">
        <v>11</v>
      </c>
      <c r="J10" s="19"/>
      <c r="K10" s="19" t="str">
        <f>"155,0"</f>
        <v>155,0</v>
      </c>
      <c r="L10" s="19" t="str">
        <f>"88,8925"</f>
        <v>88,8925</v>
      </c>
      <c r="M10" s="18"/>
    </row>
    <row r="11" spans="1:13">
      <c r="B11" s="5" t="s">
        <v>18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8A5E2-4DE6-487C-BA8A-D6075FFDCE92}">
  <dimension ref="A1:M3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" style="5" bestFit="1" customWidth="1"/>
    <col min="3" max="3" width="26.5" style="5" bestFit="1" customWidth="1"/>
    <col min="4" max="4" width="21.5" style="5" bestFit="1" customWidth="1"/>
    <col min="5" max="5" width="10.5" style="5" bestFit="1" customWidth="1"/>
    <col min="6" max="6" width="34.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" style="5" customWidth="1"/>
    <col min="14" max="16384" width="9.1640625" style="3"/>
  </cols>
  <sheetData>
    <row r="1" spans="1:13" s="2" customFormat="1" ht="29" customHeight="1">
      <c r="A1" s="40" t="s">
        <v>237</v>
      </c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" customHeight="1" thickBot="1">
      <c r="A2" s="44"/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>
      <c r="A3" s="48" t="s">
        <v>251</v>
      </c>
      <c r="B3" s="53" t="s">
        <v>0</v>
      </c>
      <c r="C3" s="50" t="s">
        <v>252</v>
      </c>
      <c r="D3" s="50" t="s">
        <v>6</v>
      </c>
      <c r="E3" s="34" t="s">
        <v>253</v>
      </c>
      <c r="F3" s="34" t="s">
        <v>5</v>
      </c>
      <c r="G3" s="34" t="s">
        <v>130</v>
      </c>
      <c r="H3" s="34"/>
      <c r="I3" s="34"/>
      <c r="J3" s="34"/>
      <c r="K3" s="34" t="s">
        <v>21</v>
      </c>
      <c r="L3" s="34" t="s">
        <v>3</v>
      </c>
      <c r="M3" s="36" t="s">
        <v>2</v>
      </c>
    </row>
    <row r="4" spans="1:13" s="1" customFormat="1" ht="21" customHeight="1" thickBot="1">
      <c r="A4" s="49"/>
      <c r="B4" s="54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35"/>
      <c r="L4" s="35"/>
      <c r="M4" s="37"/>
    </row>
    <row r="5" spans="1:13" ht="16">
      <c r="A5" s="38" t="s">
        <v>139</v>
      </c>
      <c r="B5" s="38"/>
      <c r="C5" s="39"/>
      <c r="D5" s="39"/>
      <c r="E5" s="39"/>
      <c r="F5" s="39"/>
      <c r="G5" s="39"/>
      <c r="H5" s="39"/>
      <c r="I5" s="39"/>
      <c r="J5" s="39"/>
    </row>
    <row r="6" spans="1:13">
      <c r="A6" s="8" t="s">
        <v>17</v>
      </c>
      <c r="B6" s="7" t="s">
        <v>140</v>
      </c>
      <c r="C6" s="7" t="s">
        <v>141</v>
      </c>
      <c r="D6" s="7" t="s">
        <v>142</v>
      </c>
      <c r="E6" s="7" t="s">
        <v>254</v>
      </c>
      <c r="F6" s="7" t="s">
        <v>8</v>
      </c>
      <c r="G6" s="15" t="s">
        <v>26</v>
      </c>
      <c r="H6" s="14" t="s">
        <v>26</v>
      </c>
      <c r="I6" s="15" t="s">
        <v>20</v>
      </c>
      <c r="J6" s="8"/>
      <c r="K6" s="8" t="str">
        <f>"85,0"</f>
        <v>85,0</v>
      </c>
      <c r="L6" s="8" t="str">
        <f>"116,4415"</f>
        <v>116,4415</v>
      </c>
      <c r="M6" s="7" t="s">
        <v>241</v>
      </c>
    </row>
    <row r="7" spans="1:13">
      <c r="B7" s="5" t="s">
        <v>18</v>
      </c>
    </row>
    <row r="8" spans="1:13" ht="16">
      <c r="A8" s="51" t="s">
        <v>143</v>
      </c>
      <c r="B8" s="51"/>
      <c r="C8" s="52"/>
      <c r="D8" s="52"/>
      <c r="E8" s="52"/>
      <c r="F8" s="52"/>
      <c r="G8" s="52"/>
      <c r="H8" s="52"/>
      <c r="I8" s="52"/>
      <c r="J8" s="52"/>
    </row>
    <row r="9" spans="1:13">
      <c r="A9" s="17" t="s">
        <v>17</v>
      </c>
      <c r="B9" s="16" t="s">
        <v>144</v>
      </c>
      <c r="C9" s="16" t="s">
        <v>145</v>
      </c>
      <c r="D9" s="16" t="s">
        <v>146</v>
      </c>
      <c r="E9" s="16" t="s">
        <v>254</v>
      </c>
      <c r="F9" s="16" t="s">
        <v>8</v>
      </c>
      <c r="G9" s="20" t="s">
        <v>97</v>
      </c>
      <c r="H9" s="20" t="s">
        <v>101</v>
      </c>
      <c r="I9" s="20" t="s">
        <v>147</v>
      </c>
      <c r="J9" s="17"/>
      <c r="K9" s="17" t="str">
        <f>"122,5"</f>
        <v>122,5</v>
      </c>
      <c r="L9" s="17" t="str">
        <f>"152,9412"</f>
        <v>152,9412</v>
      </c>
      <c r="M9" s="16" t="s">
        <v>148</v>
      </c>
    </row>
    <row r="10" spans="1:13">
      <c r="A10" s="19" t="s">
        <v>53</v>
      </c>
      <c r="B10" s="18" t="s">
        <v>149</v>
      </c>
      <c r="C10" s="18" t="s">
        <v>150</v>
      </c>
      <c r="D10" s="18" t="s">
        <v>151</v>
      </c>
      <c r="E10" s="18" t="s">
        <v>254</v>
      </c>
      <c r="F10" s="18" t="s">
        <v>8</v>
      </c>
      <c r="G10" s="21" t="s">
        <v>27</v>
      </c>
      <c r="H10" s="21" t="s">
        <v>20</v>
      </c>
      <c r="I10" s="21" t="s">
        <v>28</v>
      </c>
      <c r="J10" s="19"/>
      <c r="K10" s="19" t="str">
        <f>"95,0"</f>
        <v>95,0</v>
      </c>
      <c r="L10" s="19" t="str">
        <f>"118,4270"</f>
        <v>118,4270</v>
      </c>
      <c r="M10" s="18"/>
    </row>
    <row r="11" spans="1:13">
      <c r="B11" s="5" t="s">
        <v>18</v>
      </c>
    </row>
    <row r="12" spans="1:13" ht="16">
      <c r="A12" s="51" t="s">
        <v>71</v>
      </c>
      <c r="B12" s="51"/>
      <c r="C12" s="52"/>
      <c r="D12" s="52"/>
      <c r="E12" s="52"/>
      <c r="F12" s="52"/>
      <c r="G12" s="52"/>
      <c r="H12" s="52"/>
      <c r="I12" s="52"/>
      <c r="J12" s="52"/>
    </row>
    <row r="13" spans="1:13">
      <c r="A13" s="17" t="s">
        <v>17</v>
      </c>
      <c r="B13" s="16" t="s">
        <v>152</v>
      </c>
      <c r="C13" s="16" t="s">
        <v>153</v>
      </c>
      <c r="D13" s="16" t="s">
        <v>154</v>
      </c>
      <c r="E13" s="16" t="s">
        <v>254</v>
      </c>
      <c r="F13" s="16" t="s">
        <v>8</v>
      </c>
      <c r="G13" s="20" t="s">
        <v>101</v>
      </c>
      <c r="H13" s="20" t="s">
        <v>93</v>
      </c>
      <c r="I13" s="22" t="s">
        <v>155</v>
      </c>
      <c r="J13" s="17"/>
      <c r="K13" s="17" t="str">
        <f>"125,0"</f>
        <v>125,0</v>
      </c>
      <c r="L13" s="17" t="str">
        <f>"150,0250"</f>
        <v>150,0250</v>
      </c>
      <c r="M13" s="16" t="s">
        <v>156</v>
      </c>
    </row>
    <row r="14" spans="1:13">
      <c r="A14" s="19" t="s">
        <v>53</v>
      </c>
      <c r="B14" s="18" t="s">
        <v>72</v>
      </c>
      <c r="C14" s="18" t="s">
        <v>73</v>
      </c>
      <c r="D14" s="18" t="s">
        <v>74</v>
      </c>
      <c r="E14" s="18" t="s">
        <v>254</v>
      </c>
      <c r="F14" s="18" t="s">
        <v>232</v>
      </c>
      <c r="G14" s="21" t="s">
        <v>97</v>
      </c>
      <c r="H14" s="21" t="s">
        <v>101</v>
      </c>
      <c r="I14" s="23" t="s">
        <v>93</v>
      </c>
      <c r="J14" s="19"/>
      <c r="K14" s="19" t="str">
        <f>"115,0"</f>
        <v>115,0</v>
      </c>
      <c r="L14" s="19" t="str">
        <f>"142,9335"</f>
        <v>142,9335</v>
      </c>
      <c r="M14" s="18"/>
    </row>
    <row r="15" spans="1:13">
      <c r="B15" s="5" t="s">
        <v>18</v>
      </c>
    </row>
    <row r="16" spans="1:13" ht="16">
      <c r="A16" s="51" t="s">
        <v>143</v>
      </c>
      <c r="B16" s="51"/>
      <c r="C16" s="52"/>
      <c r="D16" s="52"/>
      <c r="E16" s="52"/>
      <c r="F16" s="52"/>
      <c r="G16" s="52"/>
      <c r="H16" s="52"/>
      <c r="I16" s="52"/>
      <c r="J16" s="52"/>
    </row>
    <row r="17" spans="1:13">
      <c r="A17" s="8" t="s">
        <v>17</v>
      </c>
      <c r="B17" s="7" t="s">
        <v>157</v>
      </c>
      <c r="C17" s="7" t="s">
        <v>158</v>
      </c>
      <c r="D17" s="7" t="s">
        <v>159</v>
      </c>
      <c r="E17" s="7" t="s">
        <v>258</v>
      </c>
      <c r="F17" s="7" t="s">
        <v>8</v>
      </c>
      <c r="G17" s="14" t="s">
        <v>119</v>
      </c>
      <c r="H17" s="15" t="s">
        <v>160</v>
      </c>
      <c r="I17" s="15" t="s">
        <v>160</v>
      </c>
      <c r="J17" s="8"/>
      <c r="K17" s="8" t="str">
        <f>"162,5"</f>
        <v>162,5</v>
      </c>
      <c r="L17" s="8" t="str">
        <f>"163,1013"</f>
        <v>163,1013</v>
      </c>
      <c r="M17" s="7" t="s">
        <v>242</v>
      </c>
    </row>
    <row r="18" spans="1:13">
      <c r="B18" s="5" t="s">
        <v>18</v>
      </c>
    </row>
    <row r="19" spans="1:13" ht="16">
      <c r="A19" s="51" t="s">
        <v>38</v>
      </c>
      <c r="B19" s="51"/>
      <c r="C19" s="52"/>
      <c r="D19" s="52"/>
      <c r="E19" s="52"/>
      <c r="F19" s="52"/>
      <c r="G19" s="52"/>
      <c r="H19" s="52"/>
      <c r="I19" s="52"/>
      <c r="J19" s="52"/>
    </row>
    <row r="20" spans="1:13">
      <c r="A20" s="8" t="s">
        <v>17</v>
      </c>
      <c r="B20" s="7" t="s">
        <v>161</v>
      </c>
      <c r="C20" s="7" t="s">
        <v>162</v>
      </c>
      <c r="D20" s="7" t="s">
        <v>163</v>
      </c>
      <c r="E20" s="7" t="s">
        <v>258</v>
      </c>
      <c r="F20" s="7" t="s">
        <v>164</v>
      </c>
      <c r="G20" s="14" t="s">
        <v>41</v>
      </c>
      <c r="H20" s="14" t="s">
        <v>32</v>
      </c>
      <c r="I20" s="14" t="s">
        <v>135</v>
      </c>
      <c r="J20" s="8"/>
      <c r="K20" s="8" t="str">
        <f>"215,0"</f>
        <v>215,0</v>
      </c>
      <c r="L20" s="8" t="str">
        <f>"166,1735"</f>
        <v>166,1735</v>
      </c>
      <c r="M20" s="7"/>
    </row>
    <row r="21" spans="1:13">
      <c r="B21" s="5" t="s">
        <v>18</v>
      </c>
    </row>
    <row r="22" spans="1:13" ht="16">
      <c r="A22" s="51" t="s">
        <v>39</v>
      </c>
      <c r="B22" s="51"/>
      <c r="C22" s="52"/>
      <c r="D22" s="52"/>
      <c r="E22" s="52"/>
      <c r="F22" s="52"/>
      <c r="G22" s="52"/>
      <c r="H22" s="52"/>
      <c r="I22" s="52"/>
      <c r="J22" s="52"/>
    </row>
    <row r="23" spans="1:13">
      <c r="A23" s="8" t="s">
        <v>22</v>
      </c>
      <c r="B23" s="7" t="s">
        <v>165</v>
      </c>
      <c r="C23" s="7" t="s">
        <v>166</v>
      </c>
      <c r="D23" s="7" t="s">
        <v>167</v>
      </c>
      <c r="E23" s="7" t="s">
        <v>254</v>
      </c>
      <c r="F23" s="7" t="s">
        <v>168</v>
      </c>
      <c r="G23" s="15" t="s">
        <v>169</v>
      </c>
      <c r="H23" s="15" t="s">
        <v>169</v>
      </c>
      <c r="I23" s="15" t="s">
        <v>170</v>
      </c>
      <c r="J23" s="8"/>
      <c r="K23" s="8" t="str">
        <f>"0.00"</f>
        <v>0.00</v>
      </c>
      <c r="L23" s="8" t="str">
        <f>"0,0000"</f>
        <v>0,0000</v>
      </c>
      <c r="M23" s="7"/>
    </row>
    <row r="24" spans="1:13">
      <c r="B24" s="5" t="s">
        <v>18</v>
      </c>
    </row>
    <row r="25" spans="1:13" ht="16">
      <c r="A25" s="51" t="s">
        <v>19</v>
      </c>
      <c r="B25" s="51"/>
      <c r="C25" s="52"/>
      <c r="D25" s="52"/>
      <c r="E25" s="52"/>
      <c r="F25" s="52"/>
      <c r="G25" s="52"/>
      <c r="H25" s="52"/>
      <c r="I25" s="52"/>
      <c r="J25" s="52"/>
    </row>
    <row r="26" spans="1:13">
      <c r="A26" s="8" t="s">
        <v>17</v>
      </c>
      <c r="B26" s="7" t="s">
        <v>171</v>
      </c>
      <c r="C26" s="7" t="s">
        <v>172</v>
      </c>
      <c r="D26" s="7" t="s">
        <v>173</v>
      </c>
      <c r="E26" s="7" t="s">
        <v>254</v>
      </c>
      <c r="F26" s="7" t="s">
        <v>8</v>
      </c>
      <c r="G26" s="14" t="s">
        <v>32</v>
      </c>
      <c r="H26" s="15" t="s">
        <v>174</v>
      </c>
      <c r="I26" s="15" t="s">
        <v>30</v>
      </c>
      <c r="J26" s="8"/>
      <c r="K26" s="8" t="str">
        <f>"210,0"</f>
        <v>210,0</v>
      </c>
      <c r="L26" s="8" t="str">
        <f>"139,5870"</f>
        <v>139,5870</v>
      </c>
      <c r="M26" s="7"/>
    </row>
    <row r="27" spans="1:13">
      <c r="B27" s="5" t="s">
        <v>18</v>
      </c>
    </row>
    <row r="28" spans="1:13" ht="16">
      <c r="A28" s="51" t="s">
        <v>49</v>
      </c>
      <c r="B28" s="51"/>
      <c r="C28" s="52"/>
      <c r="D28" s="52"/>
      <c r="E28" s="52"/>
      <c r="F28" s="52"/>
      <c r="G28" s="52"/>
      <c r="H28" s="52"/>
      <c r="I28" s="52"/>
      <c r="J28" s="52"/>
    </row>
    <row r="29" spans="1:13">
      <c r="A29" s="8" t="s">
        <v>17</v>
      </c>
      <c r="B29" s="7" t="s">
        <v>175</v>
      </c>
      <c r="C29" s="7" t="s">
        <v>176</v>
      </c>
      <c r="D29" s="7" t="s">
        <v>177</v>
      </c>
      <c r="E29" s="7" t="s">
        <v>254</v>
      </c>
      <c r="F29" s="7" t="s">
        <v>243</v>
      </c>
      <c r="G29" s="14" t="s">
        <v>41</v>
      </c>
      <c r="H29" s="14" t="s">
        <v>178</v>
      </c>
      <c r="I29" s="15" t="s">
        <v>33</v>
      </c>
      <c r="J29" s="8"/>
      <c r="K29" s="8" t="str">
        <f>"225,0"</f>
        <v>225,0</v>
      </c>
      <c r="L29" s="8" t="str">
        <f>"129,7350"</f>
        <v>129,7350</v>
      </c>
      <c r="M29" s="7"/>
    </row>
    <row r="30" spans="1:13">
      <c r="B30" s="5" t="s">
        <v>18</v>
      </c>
    </row>
  </sheetData>
  <mergeCells count="19">
    <mergeCell ref="A28:J28"/>
    <mergeCell ref="B3:B4"/>
    <mergeCell ref="A8:J8"/>
    <mergeCell ref="A12:J12"/>
    <mergeCell ref="A16:J16"/>
    <mergeCell ref="A19:J19"/>
    <mergeCell ref="A22:J22"/>
    <mergeCell ref="A25:J25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AA6E3-3D55-4E48-B7A5-6FA75C933C14}"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2.16406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7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2.5" style="5" bestFit="1" customWidth="1"/>
    <col min="14" max="16384" width="9.1640625" style="3"/>
  </cols>
  <sheetData>
    <row r="1" spans="1:13" s="2" customFormat="1" ht="29" customHeight="1">
      <c r="A1" s="40" t="s">
        <v>238</v>
      </c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" customHeight="1" thickBot="1">
      <c r="A2" s="44"/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>
      <c r="A3" s="48" t="s">
        <v>251</v>
      </c>
      <c r="B3" s="53" t="s">
        <v>0</v>
      </c>
      <c r="C3" s="50" t="s">
        <v>252</v>
      </c>
      <c r="D3" s="50" t="s">
        <v>6</v>
      </c>
      <c r="E3" s="34" t="s">
        <v>253</v>
      </c>
      <c r="F3" s="34" t="s">
        <v>5</v>
      </c>
      <c r="G3" s="34" t="s">
        <v>130</v>
      </c>
      <c r="H3" s="34"/>
      <c r="I3" s="34"/>
      <c r="J3" s="34"/>
      <c r="K3" s="34" t="s">
        <v>21</v>
      </c>
      <c r="L3" s="34" t="s">
        <v>3</v>
      </c>
      <c r="M3" s="36" t="s">
        <v>2</v>
      </c>
    </row>
    <row r="4" spans="1:13" s="1" customFormat="1" ht="21" customHeight="1" thickBot="1">
      <c r="A4" s="49"/>
      <c r="B4" s="54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35"/>
      <c r="L4" s="35"/>
      <c r="M4" s="37"/>
    </row>
    <row r="5" spans="1:13" ht="16">
      <c r="A5" s="38" t="s">
        <v>39</v>
      </c>
      <c r="B5" s="38"/>
      <c r="C5" s="39"/>
      <c r="D5" s="39"/>
      <c r="E5" s="39"/>
      <c r="F5" s="39"/>
      <c r="G5" s="39"/>
      <c r="H5" s="39"/>
      <c r="I5" s="39"/>
      <c r="J5" s="39"/>
    </row>
    <row r="6" spans="1:13">
      <c r="A6" s="8" t="s">
        <v>17</v>
      </c>
      <c r="B6" s="7" t="s">
        <v>131</v>
      </c>
      <c r="C6" s="7" t="s">
        <v>132</v>
      </c>
      <c r="D6" s="7" t="s">
        <v>133</v>
      </c>
      <c r="E6" s="7" t="s">
        <v>254</v>
      </c>
      <c r="F6" s="7" t="s">
        <v>8</v>
      </c>
      <c r="G6" s="14" t="s">
        <v>134</v>
      </c>
      <c r="H6" s="15" t="s">
        <v>135</v>
      </c>
      <c r="I6" s="14" t="s">
        <v>135</v>
      </c>
      <c r="J6" s="8"/>
      <c r="K6" s="8" t="str">
        <f>"215,0"</f>
        <v>215,0</v>
      </c>
      <c r="L6" s="8" t="str">
        <f>"153,4885"</f>
        <v>153,4885</v>
      </c>
      <c r="M6" s="7" t="s">
        <v>244</v>
      </c>
    </row>
    <row r="7" spans="1:13">
      <c r="B7" s="5" t="s">
        <v>18</v>
      </c>
    </row>
    <row r="8" spans="1:13" ht="16">
      <c r="A8" s="51" t="s">
        <v>31</v>
      </c>
      <c r="B8" s="51"/>
      <c r="C8" s="52"/>
      <c r="D8" s="52"/>
      <c r="E8" s="52"/>
      <c r="F8" s="52"/>
      <c r="G8" s="52"/>
      <c r="H8" s="52"/>
      <c r="I8" s="52"/>
      <c r="J8" s="52"/>
    </row>
    <row r="9" spans="1:13">
      <c r="A9" s="8" t="s">
        <v>17</v>
      </c>
      <c r="B9" s="7" t="s">
        <v>136</v>
      </c>
      <c r="C9" s="7" t="s">
        <v>137</v>
      </c>
      <c r="D9" s="7" t="s">
        <v>138</v>
      </c>
      <c r="E9" s="7" t="s">
        <v>254</v>
      </c>
      <c r="F9" s="7" t="s">
        <v>8</v>
      </c>
      <c r="G9" s="15" t="s">
        <v>41</v>
      </c>
      <c r="H9" s="14" t="s">
        <v>134</v>
      </c>
      <c r="I9" s="14" t="s">
        <v>135</v>
      </c>
      <c r="J9" s="8"/>
      <c r="K9" s="8" t="str">
        <f>"215,0"</f>
        <v>215,0</v>
      </c>
      <c r="L9" s="8" t="str">
        <f>"131,7735"</f>
        <v>131,7735</v>
      </c>
      <c r="M9" s="7"/>
    </row>
    <row r="10" spans="1:13">
      <c r="B10" s="5" t="s">
        <v>18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F6773-8A08-43E9-9738-6F017A038AEE}">
  <dimension ref="A1:Q10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20.16406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9.1640625" style="5" bestFit="1" customWidth="1"/>
    <col min="7" max="14" width="5.5" style="6" customWidth="1"/>
    <col min="15" max="15" width="7.83203125" style="6" bestFit="1" customWidth="1"/>
    <col min="16" max="16" width="7.5" style="6" bestFit="1" customWidth="1"/>
    <col min="17" max="17" width="18" style="5" bestFit="1" customWidth="1"/>
    <col min="18" max="16384" width="9.1640625" style="3"/>
  </cols>
  <sheetData>
    <row r="1" spans="1:17" s="2" customFormat="1" ht="29" customHeight="1">
      <c r="A1" s="40" t="s">
        <v>228</v>
      </c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3"/>
    </row>
    <row r="2" spans="1:17" s="2" customFormat="1" ht="62" customHeight="1" thickBot="1">
      <c r="A2" s="44"/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7"/>
    </row>
    <row r="3" spans="1:17" s="1" customFormat="1" ht="12.75" customHeight="1">
      <c r="A3" s="48" t="s">
        <v>251</v>
      </c>
      <c r="B3" s="53" t="s">
        <v>0</v>
      </c>
      <c r="C3" s="50" t="s">
        <v>252</v>
      </c>
      <c r="D3" s="50" t="s">
        <v>6</v>
      </c>
      <c r="E3" s="34" t="s">
        <v>253</v>
      </c>
      <c r="F3" s="34" t="s">
        <v>5</v>
      </c>
      <c r="G3" s="34" t="s">
        <v>256</v>
      </c>
      <c r="H3" s="34"/>
      <c r="I3" s="34"/>
      <c r="J3" s="34"/>
      <c r="K3" s="34" t="s">
        <v>46</v>
      </c>
      <c r="L3" s="34"/>
      <c r="M3" s="34"/>
      <c r="N3" s="34"/>
      <c r="O3" s="34" t="s">
        <v>1</v>
      </c>
      <c r="P3" s="34" t="s">
        <v>3</v>
      </c>
      <c r="Q3" s="36" t="s">
        <v>2</v>
      </c>
    </row>
    <row r="4" spans="1:17" s="1" customFormat="1" ht="21" customHeight="1" thickBot="1">
      <c r="A4" s="49"/>
      <c r="B4" s="54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5"/>
      <c r="P4" s="35"/>
      <c r="Q4" s="37"/>
    </row>
    <row r="5" spans="1:17" ht="16">
      <c r="A5" s="38" t="s">
        <v>38</v>
      </c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7">
      <c r="A6" s="8" t="s">
        <v>17</v>
      </c>
      <c r="B6" s="7" t="s">
        <v>212</v>
      </c>
      <c r="C6" s="7" t="s">
        <v>213</v>
      </c>
      <c r="D6" s="7" t="s">
        <v>214</v>
      </c>
      <c r="E6" s="7" t="s">
        <v>254</v>
      </c>
      <c r="F6" s="7" t="s">
        <v>8</v>
      </c>
      <c r="G6" s="14" t="s">
        <v>76</v>
      </c>
      <c r="H6" s="14" t="s">
        <v>215</v>
      </c>
      <c r="I6" s="14" t="s">
        <v>43</v>
      </c>
      <c r="J6" s="8"/>
      <c r="K6" s="14" t="s">
        <v>187</v>
      </c>
      <c r="L6" s="14" t="s">
        <v>207</v>
      </c>
      <c r="M6" s="15" t="s">
        <v>36</v>
      </c>
      <c r="N6" s="8"/>
      <c r="O6" s="8" t="str">
        <f>"117,5"</f>
        <v>117,5</v>
      </c>
      <c r="P6" s="8" t="str">
        <f>"91,1095"</f>
        <v>91,1095</v>
      </c>
      <c r="Q6" s="7" t="s">
        <v>216</v>
      </c>
    </row>
    <row r="7" spans="1:17">
      <c r="B7" s="5" t="s">
        <v>18</v>
      </c>
    </row>
    <row r="8" spans="1:17" ht="16">
      <c r="A8" s="51" t="s">
        <v>39</v>
      </c>
      <c r="B8" s="51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pans="1:17">
      <c r="A9" s="8" t="s">
        <v>17</v>
      </c>
      <c r="B9" s="7" t="s">
        <v>217</v>
      </c>
      <c r="C9" s="7" t="s">
        <v>218</v>
      </c>
      <c r="D9" s="7" t="s">
        <v>219</v>
      </c>
      <c r="E9" s="7" t="s">
        <v>254</v>
      </c>
      <c r="F9" s="7" t="s">
        <v>220</v>
      </c>
      <c r="G9" s="14" t="s">
        <v>47</v>
      </c>
      <c r="H9" s="14" t="s">
        <v>45</v>
      </c>
      <c r="I9" s="14" t="s">
        <v>215</v>
      </c>
      <c r="J9" s="8"/>
      <c r="K9" s="14" t="s">
        <v>47</v>
      </c>
      <c r="L9" s="14" t="s">
        <v>76</v>
      </c>
      <c r="M9" s="14" t="s">
        <v>45</v>
      </c>
      <c r="N9" s="8"/>
      <c r="O9" s="8" t="str">
        <f>"132,5"</f>
        <v>132,5</v>
      </c>
      <c r="P9" s="8" t="str">
        <f>"91,9550"</f>
        <v>91,9550</v>
      </c>
      <c r="Q9" s="7"/>
    </row>
    <row r="10" spans="1:17">
      <c r="B10" s="5" t="s">
        <v>18</v>
      </c>
    </row>
  </sheetData>
  <mergeCells count="14">
    <mergeCell ref="A8:N8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7721D-ECE0-406D-A9AB-773A952D7DFD}">
  <dimension ref="A1:M24"/>
  <sheetViews>
    <sheetView workbookViewId="0">
      <selection activeCell="E24" sqref="E24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39" style="5" customWidth="1"/>
    <col min="7" max="10" width="5.5" style="6" customWidth="1"/>
    <col min="11" max="11" width="10.5" style="6" bestFit="1" customWidth="1"/>
    <col min="12" max="12" width="7.5" style="6" bestFit="1" customWidth="1"/>
    <col min="13" max="13" width="20.83203125" style="5" customWidth="1"/>
    <col min="14" max="16384" width="9.1640625" style="3"/>
  </cols>
  <sheetData>
    <row r="1" spans="1:13" s="2" customFormat="1" ht="29" customHeight="1">
      <c r="A1" s="40" t="s">
        <v>229</v>
      </c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" customHeight="1" thickBot="1">
      <c r="A2" s="44"/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>
      <c r="A3" s="48" t="s">
        <v>251</v>
      </c>
      <c r="B3" s="53" t="s">
        <v>0</v>
      </c>
      <c r="C3" s="50" t="s">
        <v>252</v>
      </c>
      <c r="D3" s="50" t="s">
        <v>6</v>
      </c>
      <c r="E3" s="34" t="s">
        <v>253</v>
      </c>
      <c r="F3" s="34" t="s">
        <v>5</v>
      </c>
      <c r="G3" s="34" t="s">
        <v>256</v>
      </c>
      <c r="H3" s="34"/>
      <c r="I3" s="34"/>
      <c r="J3" s="34"/>
      <c r="K3" s="34" t="s">
        <v>21</v>
      </c>
      <c r="L3" s="34" t="s">
        <v>3</v>
      </c>
      <c r="M3" s="36" t="s">
        <v>2</v>
      </c>
    </row>
    <row r="4" spans="1:13" s="1" customFormat="1" ht="21" customHeight="1" thickBot="1">
      <c r="A4" s="49"/>
      <c r="B4" s="54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35"/>
      <c r="L4" s="35"/>
      <c r="M4" s="37"/>
    </row>
    <row r="5" spans="1:13" ht="16">
      <c r="A5" s="38" t="s">
        <v>143</v>
      </c>
      <c r="B5" s="38"/>
      <c r="C5" s="39"/>
      <c r="D5" s="39"/>
      <c r="E5" s="39"/>
      <c r="F5" s="39"/>
      <c r="G5" s="39"/>
      <c r="H5" s="39"/>
      <c r="I5" s="39"/>
      <c r="J5" s="39"/>
    </row>
    <row r="6" spans="1:13">
      <c r="A6" s="8" t="s">
        <v>17</v>
      </c>
      <c r="B6" s="7" t="s">
        <v>149</v>
      </c>
      <c r="C6" s="7" t="s">
        <v>150</v>
      </c>
      <c r="D6" s="7" t="s">
        <v>151</v>
      </c>
      <c r="E6" s="7" t="s">
        <v>254</v>
      </c>
      <c r="F6" s="7" t="s">
        <v>8</v>
      </c>
      <c r="G6" s="14" t="s">
        <v>188</v>
      </c>
      <c r="H6" s="14" t="s">
        <v>40</v>
      </c>
      <c r="I6" s="15" t="s">
        <v>189</v>
      </c>
      <c r="J6" s="8"/>
      <c r="K6" s="8" t="str">
        <f>"25,0"</f>
        <v>25,0</v>
      </c>
      <c r="L6" s="8" t="str">
        <f>"27,6900"</f>
        <v>27,6900</v>
      </c>
      <c r="M6" s="7"/>
    </row>
    <row r="7" spans="1:13">
      <c r="B7" s="5" t="s">
        <v>18</v>
      </c>
    </row>
    <row r="8" spans="1:13" ht="16">
      <c r="A8" s="51" t="s">
        <v>34</v>
      </c>
      <c r="B8" s="51"/>
      <c r="C8" s="52"/>
      <c r="D8" s="52"/>
      <c r="E8" s="52"/>
      <c r="F8" s="52"/>
      <c r="G8" s="52"/>
      <c r="H8" s="52"/>
      <c r="I8" s="52"/>
      <c r="J8" s="52"/>
    </row>
    <row r="9" spans="1:13">
      <c r="A9" s="8" t="s">
        <v>17</v>
      </c>
      <c r="B9" s="7" t="s">
        <v>72</v>
      </c>
      <c r="C9" s="7" t="s">
        <v>73</v>
      </c>
      <c r="D9" s="7" t="s">
        <v>190</v>
      </c>
      <c r="E9" s="7" t="s">
        <v>254</v>
      </c>
      <c r="F9" s="7" t="s">
        <v>232</v>
      </c>
      <c r="G9" s="14" t="s">
        <v>189</v>
      </c>
      <c r="H9" s="14" t="s">
        <v>191</v>
      </c>
      <c r="I9" s="14" t="s">
        <v>192</v>
      </c>
      <c r="J9" s="8"/>
      <c r="K9" s="8" t="str">
        <f>"32,5"</f>
        <v>32,5</v>
      </c>
      <c r="L9" s="8" t="str">
        <f>"35,9125"</f>
        <v>35,9125</v>
      </c>
      <c r="M9" s="7"/>
    </row>
    <row r="10" spans="1:13">
      <c r="B10" s="5" t="s">
        <v>18</v>
      </c>
    </row>
    <row r="11" spans="1:13" ht="16">
      <c r="A11" s="51" t="s">
        <v>38</v>
      </c>
      <c r="B11" s="51"/>
      <c r="C11" s="52"/>
      <c r="D11" s="52"/>
      <c r="E11" s="52"/>
      <c r="F11" s="52"/>
      <c r="G11" s="52"/>
      <c r="H11" s="52"/>
      <c r="I11" s="52"/>
      <c r="J11" s="52"/>
    </row>
    <row r="12" spans="1:13">
      <c r="A12" s="17" t="s">
        <v>17</v>
      </c>
      <c r="B12" s="16" t="s">
        <v>193</v>
      </c>
      <c r="C12" s="16" t="s">
        <v>221</v>
      </c>
      <c r="D12" s="16" t="s">
        <v>194</v>
      </c>
      <c r="E12" s="16" t="s">
        <v>258</v>
      </c>
      <c r="F12" s="16" t="s">
        <v>8</v>
      </c>
      <c r="G12" s="20" t="s">
        <v>192</v>
      </c>
      <c r="H12" s="20" t="s">
        <v>42</v>
      </c>
      <c r="I12" s="20" t="s">
        <v>195</v>
      </c>
      <c r="J12" s="17"/>
      <c r="K12" s="17" t="str">
        <f>"37,5"</f>
        <v>37,5</v>
      </c>
      <c r="L12" s="17" t="str">
        <f>"34,2131"</f>
        <v>34,2131</v>
      </c>
      <c r="M12" s="16" t="s">
        <v>233</v>
      </c>
    </row>
    <row r="13" spans="1:13">
      <c r="A13" s="19" t="s">
        <v>17</v>
      </c>
      <c r="B13" s="18" t="s">
        <v>196</v>
      </c>
      <c r="C13" s="18" t="s">
        <v>197</v>
      </c>
      <c r="D13" s="18" t="s">
        <v>198</v>
      </c>
      <c r="E13" s="18" t="s">
        <v>254</v>
      </c>
      <c r="F13" s="18" t="s">
        <v>231</v>
      </c>
      <c r="G13" s="21" t="s">
        <v>191</v>
      </c>
      <c r="H13" s="21" t="s">
        <v>192</v>
      </c>
      <c r="I13" s="23" t="s">
        <v>42</v>
      </c>
      <c r="J13" s="19"/>
      <c r="K13" s="19" t="str">
        <f>"32,5"</f>
        <v>32,5</v>
      </c>
      <c r="L13" s="19" t="str">
        <f>"30,9481"</f>
        <v>30,9481</v>
      </c>
      <c r="M13" s="18" t="s">
        <v>199</v>
      </c>
    </row>
    <row r="14" spans="1:13">
      <c r="B14" s="5" t="s">
        <v>18</v>
      </c>
    </row>
    <row r="15" spans="1:13" ht="16">
      <c r="A15" s="51" t="s">
        <v>39</v>
      </c>
      <c r="B15" s="51"/>
      <c r="C15" s="52"/>
      <c r="D15" s="52"/>
      <c r="E15" s="52"/>
      <c r="F15" s="52"/>
      <c r="G15" s="52"/>
      <c r="H15" s="52"/>
      <c r="I15" s="52"/>
      <c r="J15" s="52"/>
    </row>
    <row r="16" spans="1:13">
      <c r="A16" s="17" t="s">
        <v>17</v>
      </c>
      <c r="B16" s="16" t="s">
        <v>200</v>
      </c>
      <c r="C16" s="16" t="s">
        <v>201</v>
      </c>
      <c r="D16" s="16" t="s">
        <v>202</v>
      </c>
      <c r="E16" s="16" t="s">
        <v>254</v>
      </c>
      <c r="F16" s="16" t="s">
        <v>8</v>
      </c>
      <c r="G16" s="20" t="s">
        <v>36</v>
      </c>
      <c r="H16" s="22" t="s">
        <v>37</v>
      </c>
      <c r="I16" s="22" t="s">
        <v>23</v>
      </c>
      <c r="J16" s="17"/>
      <c r="K16" s="17" t="str">
        <f>"50,0"</f>
        <v>50,0</v>
      </c>
      <c r="L16" s="17" t="str">
        <f>"34,8775"</f>
        <v>34,8775</v>
      </c>
      <c r="M16" s="16"/>
    </row>
    <row r="17" spans="1:13">
      <c r="A17" s="19" t="s">
        <v>53</v>
      </c>
      <c r="B17" s="18" t="s">
        <v>203</v>
      </c>
      <c r="C17" s="18" t="s">
        <v>204</v>
      </c>
      <c r="D17" s="18" t="s">
        <v>205</v>
      </c>
      <c r="E17" s="18" t="s">
        <v>254</v>
      </c>
      <c r="F17" s="18" t="s">
        <v>206</v>
      </c>
      <c r="G17" s="21" t="s">
        <v>207</v>
      </c>
      <c r="H17" s="23" t="s">
        <v>23</v>
      </c>
      <c r="I17" s="23" t="s">
        <v>23</v>
      </c>
      <c r="J17" s="19"/>
      <c r="K17" s="19" t="str">
        <f>"47,5"</f>
        <v>47,5</v>
      </c>
      <c r="L17" s="19" t="str">
        <f>"33,2714"</f>
        <v>33,2714</v>
      </c>
      <c r="M17" s="18"/>
    </row>
    <row r="18" spans="1:13">
      <c r="B18" s="5" t="s">
        <v>18</v>
      </c>
    </row>
    <row r="19" spans="1:13" ht="16">
      <c r="A19" s="51" t="s">
        <v>98</v>
      </c>
      <c r="B19" s="51"/>
      <c r="C19" s="52"/>
      <c r="D19" s="52"/>
      <c r="E19" s="52"/>
      <c r="F19" s="52"/>
      <c r="G19" s="52"/>
      <c r="H19" s="52"/>
      <c r="I19" s="52"/>
      <c r="J19" s="52"/>
    </row>
    <row r="20" spans="1:13">
      <c r="A20" s="8" t="s">
        <v>17</v>
      </c>
      <c r="B20" s="7" t="s">
        <v>208</v>
      </c>
      <c r="C20" s="7" t="s">
        <v>222</v>
      </c>
      <c r="D20" s="7" t="s">
        <v>209</v>
      </c>
      <c r="E20" s="7" t="s">
        <v>259</v>
      </c>
      <c r="F20" s="7" t="s">
        <v>230</v>
      </c>
      <c r="G20" s="14" t="s">
        <v>75</v>
      </c>
      <c r="H20" s="14" t="s">
        <v>47</v>
      </c>
      <c r="I20" s="14" t="s">
        <v>76</v>
      </c>
      <c r="J20" s="8"/>
      <c r="K20" s="8" t="str">
        <f>"62,5"</f>
        <v>62,5</v>
      </c>
      <c r="L20" s="8" t="str">
        <f>"42,4125"</f>
        <v>42,4125</v>
      </c>
      <c r="M20" s="7"/>
    </row>
    <row r="21" spans="1:13">
      <c r="B21" s="5" t="s">
        <v>18</v>
      </c>
    </row>
    <row r="22" spans="1:13" ht="16">
      <c r="A22" s="51" t="s">
        <v>19</v>
      </c>
      <c r="B22" s="51"/>
      <c r="C22" s="52"/>
      <c r="D22" s="52"/>
      <c r="E22" s="52"/>
      <c r="F22" s="52"/>
      <c r="G22" s="52"/>
      <c r="H22" s="52"/>
      <c r="I22" s="52"/>
      <c r="J22" s="52"/>
    </row>
    <row r="23" spans="1:13">
      <c r="A23" s="8" t="s">
        <v>17</v>
      </c>
      <c r="B23" s="7" t="s">
        <v>210</v>
      </c>
      <c r="C23" s="7" t="s">
        <v>223</v>
      </c>
      <c r="D23" s="7" t="s">
        <v>211</v>
      </c>
      <c r="E23" s="7" t="s">
        <v>260</v>
      </c>
      <c r="F23" s="7" t="s">
        <v>8</v>
      </c>
      <c r="G23" s="14" t="s">
        <v>45</v>
      </c>
      <c r="H23" s="15" t="s">
        <v>54</v>
      </c>
      <c r="I23" s="15" t="s">
        <v>54</v>
      </c>
      <c r="J23" s="8"/>
      <c r="K23" s="8" t="str">
        <f>"65,0"</f>
        <v>65,0</v>
      </c>
      <c r="L23" s="8" t="str">
        <f>"40,8972"</f>
        <v>40,8972</v>
      </c>
      <c r="M23" s="7" t="s">
        <v>234</v>
      </c>
    </row>
    <row r="24" spans="1:13">
      <c r="B24" s="5" t="s">
        <v>18</v>
      </c>
    </row>
  </sheetData>
  <mergeCells count="17">
    <mergeCell ref="A22:J22"/>
    <mergeCell ref="A5:J5"/>
    <mergeCell ref="A8:J8"/>
    <mergeCell ref="A11:J11"/>
    <mergeCell ref="A15:J15"/>
    <mergeCell ref="A19:J19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3C700-57DE-448A-A134-8A29914276B4}">
  <dimension ref="A1:M13"/>
  <sheetViews>
    <sheetView tabSelected="1" workbookViewId="0">
      <selection activeCell="E13" sqref="E13"/>
    </sheetView>
  </sheetViews>
  <sheetFormatPr baseColWidth="10" defaultColWidth="9.1640625" defaultRowHeight="13"/>
  <cols>
    <col min="1" max="1" width="7.5" style="5" bestFit="1" customWidth="1"/>
    <col min="2" max="2" width="23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0.5" style="5" bestFit="1" customWidth="1"/>
    <col min="7" max="10" width="5.5" style="6" customWidth="1"/>
    <col min="11" max="11" width="10.5" style="6" bestFit="1" customWidth="1"/>
    <col min="12" max="12" width="7.5" style="6" bestFit="1" customWidth="1"/>
    <col min="13" max="13" width="19.1640625" style="5" customWidth="1"/>
    <col min="14" max="16384" width="9.1640625" style="3"/>
  </cols>
  <sheetData>
    <row r="1" spans="1:13" s="2" customFormat="1" ht="29" customHeight="1">
      <c r="A1" s="40" t="s">
        <v>236</v>
      </c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" customHeight="1" thickBot="1">
      <c r="A2" s="44"/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>
      <c r="A3" s="48" t="s">
        <v>251</v>
      </c>
      <c r="B3" s="53" t="s">
        <v>0</v>
      </c>
      <c r="C3" s="50" t="s">
        <v>252</v>
      </c>
      <c r="D3" s="50" t="s">
        <v>6</v>
      </c>
      <c r="E3" s="34" t="s">
        <v>253</v>
      </c>
      <c r="F3" s="34" t="s">
        <v>5</v>
      </c>
      <c r="G3" s="34" t="s">
        <v>256</v>
      </c>
      <c r="H3" s="34"/>
      <c r="I3" s="34"/>
      <c r="J3" s="34"/>
      <c r="K3" s="34" t="s">
        <v>21</v>
      </c>
      <c r="L3" s="34" t="s">
        <v>3</v>
      </c>
      <c r="M3" s="36" t="s">
        <v>2</v>
      </c>
    </row>
    <row r="4" spans="1:13" s="1" customFormat="1" ht="21" customHeight="1" thickBot="1">
      <c r="A4" s="49"/>
      <c r="B4" s="54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35"/>
      <c r="L4" s="35"/>
      <c r="M4" s="37"/>
    </row>
    <row r="5" spans="1:13" ht="16">
      <c r="A5" s="38" t="s">
        <v>38</v>
      </c>
      <c r="B5" s="38"/>
      <c r="C5" s="39"/>
      <c r="D5" s="39"/>
      <c r="E5" s="39"/>
      <c r="F5" s="39"/>
      <c r="G5" s="39"/>
      <c r="H5" s="39"/>
      <c r="I5" s="39"/>
      <c r="J5" s="39"/>
    </row>
    <row r="6" spans="1:13">
      <c r="A6" s="8" t="s">
        <v>17</v>
      </c>
      <c r="B6" s="7" t="s">
        <v>179</v>
      </c>
      <c r="C6" s="7" t="s">
        <v>180</v>
      </c>
      <c r="D6" s="7" t="s">
        <v>181</v>
      </c>
      <c r="E6" s="7" t="s">
        <v>254</v>
      </c>
      <c r="F6" s="7" t="s">
        <v>8</v>
      </c>
      <c r="G6" s="14" t="s">
        <v>23</v>
      </c>
      <c r="H6" s="14" t="s">
        <v>47</v>
      </c>
      <c r="I6" s="14" t="s">
        <v>76</v>
      </c>
      <c r="J6" s="8"/>
      <c r="K6" s="8" t="str">
        <f>"62,5"</f>
        <v>62,5</v>
      </c>
      <c r="L6" s="8" t="str">
        <f>"47,1344"</f>
        <v>47,1344</v>
      </c>
      <c r="M6" s="7"/>
    </row>
    <row r="7" spans="1:13">
      <c r="B7" s="5" t="s">
        <v>18</v>
      </c>
    </row>
    <row r="8" spans="1:13" ht="16">
      <c r="A8" s="51" t="s">
        <v>98</v>
      </c>
      <c r="B8" s="51"/>
      <c r="C8" s="52"/>
      <c r="D8" s="52"/>
      <c r="E8" s="52"/>
      <c r="F8" s="52"/>
      <c r="G8" s="52"/>
      <c r="H8" s="52"/>
      <c r="I8" s="52"/>
      <c r="J8" s="52"/>
    </row>
    <row r="9" spans="1:13">
      <c r="A9" s="8" t="s">
        <v>17</v>
      </c>
      <c r="B9" s="7" t="s">
        <v>182</v>
      </c>
      <c r="C9" s="7" t="s">
        <v>224</v>
      </c>
      <c r="D9" s="7" t="s">
        <v>183</v>
      </c>
      <c r="E9" s="7" t="s">
        <v>257</v>
      </c>
      <c r="F9" s="7" t="s">
        <v>83</v>
      </c>
      <c r="G9" s="14" t="s">
        <v>36</v>
      </c>
      <c r="H9" s="14" t="s">
        <v>23</v>
      </c>
      <c r="I9" s="14" t="s">
        <v>75</v>
      </c>
      <c r="J9" s="8"/>
      <c r="K9" s="8" t="str">
        <f>"57,5"</f>
        <v>57,5</v>
      </c>
      <c r="L9" s="8" t="str">
        <f>"49,7379"</f>
        <v>49,7379</v>
      </c>
      <c r="M9" s="7"/>
    </row>
    <row r="10" spans="1:13">
      <c r="B10" s="5" t="s">
        <v>18</v>
      </c>
    </row>
    <row r="11" spans="1:13" ht="16">
      <c r="A11" s="51" t="s">
        <v>31</v>
      </c>
      <c r="B11" s="51"/>
      <c r="C11" s="52"/>
      <c r="D11" s="52"/>
      <c r="E11" s="52"/>
      <c r="F11" s="52"/>
      <c r="G11" s="52"/>
      <c r="H11" s="52"/>
      <c r="I11" s="52"/>
      <c r="J11" s="52"/>
    </row>
    <row r="12" spans="1:13">
      <c r="A12" s="8" t="s">
        <v>17</v>
      </c>
      <c r="B12" s="7" t="s">
        <v>184</v>
      </c>
      <c r="C12" s="7" t="s">
        <v>185</v>
      </c>
      <c r="D12" s="7" t="s">
        <v>186</v>
      </c>
      <c r="E12" s="7" t="s">
        <v>255</v>
      </c>
      <c r="F12" s="7" t="s">
        <v>83</v>
      </c>
      <c r="G12" s="14" t="s">
        <v>42</v>
      </c>
      <c r="H12" s="14" t="s">
        <v>35</v>
      </c>
      <c r="I12" s="15" t="s">
        <v>187</v>
      </c>
      <c r="J12" s="8"/>
      <c r="K12" s="8" t="str">
        <f>"40,0"</f>
        <v>40,0</v>
      </c>
      <c r="L12" s="8" t="str">
        <f>"45,6952"</f>
        <v>45,6952</v>
      </c>
      <c r="M12" s="7" t="s">
        <v>235</v>
      </c>
    </row>
    <row r="13" spans="1:13">
      <c r="B13" s="5" t="s">
        <v>18</v>
      </c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IPL Жим без экипировки ДК</vt:lpstr>
      <vt:lpstr>IPL Жим без экипировки</vt:lpstr>
      <vt:lpstr>IPL Тяга без экипировки ДК</vt:lpstr>
      <vt:lpstr>IPL Тяга без экипировки</vt:lpstr>
      <vt:lpstr>СПР Пауэрспорт ДК</vt:lpstr>
      <vt:lpstr>СПР Подъем на бицепс ДК</vt:lpstr>
      <vt:lpstr>СПР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2021-08-02T12:57:45Z</dcterms:modified>
</cp:coreProperties>
</file>