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Июль/"/>
    </mc:Choice>
  </mc:AlternateContent>
  <xr:revisionPtr revIDLastSave="0" documentId="13_ncr:1_{733F88E0-A8FC-DC44-9B42-8183D2BA707D}" xr6:coauthVersionLast="45" xr6:coauthVersionMax="45" xr10:uidLastSave="{00000000-0000-0000-0000-000000000000}"/>
  <bookViews>
    <workbookView xWindow="480" yWindow="480" windowWidth="28320" windowHeight="16220" firstSheet="12" activeTab="18" xr2:uid="{00000000-000D-0000-FFFF-FFFF00000000}"/>
  </bookViews>
  <sheets>
    <sheet name="WRPF ПЛ без экипировки ДК" sheetId="8" r:id="rId1"/>
    <sheet name="WRPF ПЛ без экипировки" sheetId="7" r:id="rId2"/>
    <sheet name="WRPF ПЛ в бинтах ДК" sheetId="6" r:id="rId3"/>
    <sheet name="WRPF ПЛ в бинтах" sheetId="5" r:id="rId4"/>
    <sheet name="WRPF Двоеборье без экип" sheetId="20" r:id="rId5"/>
    <sheet name="WRPF Жим лежа без экип ДК" sheetId="12" r:id="rId6"/>
    <sheet name="WRPF Жим лежа без экип" sheetId="11" r:id="rId7"/>
    <sheet name="WEPF Жим однослой" sheetId="14" r:id="rId8"/>
    <sheet name="WEPF Жим софт однопетельная ДК" sheetId="13" r:id="rId9"/>
    <sheet name="WEPF Жим софт однопетельная" sheetId="10" r:id="rId10"/>
    <sheet name="WEPF Жим софт многопетельнаяДК" sheetId="16" r:id="rId11"/>
    <sheet name="WEPF Жим софт многопетельная" sheetId="15" r:id="rId12"/>
    <sheet name="WRPF Тяга без экипировки ДК" sheetId="18" r:id="rId13"/>
    <sheet name="WRPF Тяга без экипировки" sheetId="17" r:id="rId14"/>
    <sheet name="WEPF Тяга экип" sheetId="19" r:id="rId15"/>
    <sheet name="СПР Пауэрспорт ДК" sheetId="25" r:id="rId16"/>
    <sheet name="СПР Пауэрспорт" sheetId="24" r:id="rId17"/>
    <sheet name="СПР Подъем на бицепс ДК" sheetId="23" r:id="rId18"/>
    <sheet name="СПР Подъем на бицепс" sheetId="22" r:id="rId19"/>
  </sheets>
  <definedNames>
    <definedName name="_FilterDatabase" localSheetId="3" hidden="1">'WRPF ПЛ в бинтах'!$A$1:$S$3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25" l="1"/>
  <c r="O12" i="25"/>
  <c r="P9" i="25"/>
  <c r="O9" i="25"/>
  <c r="P6" i="25"/>
  <c r="O6" i="25"/>
  <c r="P12" i="24"/>
  <c r="O12" i="24"/>
  <c r="P9" i="24"/>
  <c r="O9" i="24"/>
  <c r="P6" i="24"/>
  <c r="O6" i="24"/>
  <c r="L9" i="23"/>
  <c r="K9" i="23"/>
  <c r="L6" i="23"/>
  <c r="K6" i="23"/>
  <c r="L13" i="22"/>
  <c r="K13" i="22"/>
  <c r="L10" i="22"/>
  <c r="K10" i="22"/>
  <c r="L9" i="22"/>
  <c r="K9" i="22"/>
  <c r="L6" i="22"/>
  <c r="K6" i="22"/>
  <c r="P6" i="20"/>
  <c r="O6" i="20"/>
  <c r="L6" i="19"/>
  <c r="L12" i="18"/>
  <c r="K12" i="18"/>
  <c r="L9" i="18"/>
  <c r="K9" i="18"/>
  <c r="L6" i="18"/>
  <c r="K6" i="18"/>
  <c r="L17" i="17"/>
  <c r="K17" i="17"/>
  <c r="L16" i="17"/>
  <c r="K16" i="17"/>
  <c r="L15" i="17"/>
  <c r="K15" i="17"/>
  <c r="L12" i="17"/>
  <c r="K12" i="17"/>
  <c r="L9" i="17"/>
  <c r="K9" i="17"/>
  <c r="L6" i="17"/>
  <c r="K6" i="17"/>
  <c r="L6" i="16"/>
  <c r="K6" i="16"/>
  <c r="L6" i="15"/>
  <c r="K6" i="15"/>
  <c r="L6" i="14"/>
  <c r="K6" i="14"/>
  <c r="L10" i="13"/>
  <c r="K10" i="13"/>
  <c r="L9" i="13"/>
  <c r="K9" i="13"/>
  <c r="L6" i="13"/>
  <c r="K6" i="13"/>
  <c r="L29" i="12"/>
  <c r="K29" i="12"/>
  <c r="L28" i="12"/>
  <c r="K28" i="12"/>
  <c r="L25" i="12"/>
  <c r="K25" i="12"/>
  <c r="L22" i="12"/>
  <c r="L21" i="12"/>
  <c r="K21" i="12"/>
  <c r="L20" i="12"/>
  <c r="K20" i="12"/>
  <c r="L19" i="12"/>
  <c r="K19" i="12"/>
  <c r="L18" i="12"/>
  <c r="K18" i="12"/>
  <c r="L15" i="12"/>
  <c r="K15" i="12"/>
  <c r="L14" i="12"/>
  <c r="L13" i="12"/>
  <c r="K13" i="12"/>
  <c r="L10" i="12"/>
  <c r="K10" i="12"/>
  <c r="L9" i="12"/>
  <c r="K9" i="12"/>
  <c r="L6" i="12"/>
  <c r="K6" i="12"/>
  <c r="L22" i="11"/>
  <c r="K22" i="11"/>
  <c r="L21" i="11"/>
  <c r="K21" i="11"/>
  <c r="L18" i="11"/>
  <c r="K18" i="11"/>
  <c r="L17" i="11"/>
  <c r="K17" i="11"/>
  <c r="L14" i="11"/>
  <c r="K14" i="11"/>
  <c r="L11" i="11"/>
  <c r="K11" i="11"/>
  <c r="L10" i="11"/>
  <c r="K10" i="11"/>
  <c r="L9" i="11"/>
  <c r="K9" i="11"/>
  <c r="L6" i="11"/>
  <c r="K6" i="11"/>
  <c r="L9" i="10"/>
  <c r="K9" i="10"/>
  <c r="L6" i="10"/>
  <c r="K6" i="10"/>
  <c r="T9" i="8"/>
  <c r="S9" i="8"/>
  <c r="T6" i="8"/>
  <c r="S6" i="8"/>
  <c r="T9" i="7"/>
  <c r="S9" i="7"/>
  <c r="T6" i="7"/>
  <c r="S6" i="7"/>
  <c r="T6" i="6"/>
  <c r="T12" i="5"/>
  <c r="S12" i="5"/>
  <c r="T9" i="5"/>
  <c r="S9" i="5"/>
  <c r="T6" i="5"/>
</calcChain>
</file>

<file path=xl/sharedStrings.xml><?xml version="1.0" encoding="utf-8"?>
<sst xmlns="http://schemas.openxmlformats.org/spreadsheetml/2006/main" count="978" uniqueCount="307">
  <si>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</si>
  <si>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</si>
  <si>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</si>
  <si>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</si>
  <si>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</si>
  <si>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</si>
  <si>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</si>
  <si>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</si>
  <si>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</si>
  <si>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</si>
  <si>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67.5</t>
  </si>
  <si>
    <t>Гарифуллов Рафаэль</t>
  </si>
  <si>
    <t>Открытая (03.01.1995)/26</t>
  </si>
  <si>
    <t>66,90</t>
  </si>
  <si>
    <t>190,0</t>
  </si>
  <si>
    <t>145,0</t>
  </si>
  <si>
    <t>210,0</t>
  </si>
  <si>
    <t>ВЕСОВАЯ КАТЕГОРИЯ   90</t>
  </si>
  <si>
    <t>Липатов Дмитрий</t>
  </si>
  <si>
    <t>Открытая (11.04.1993)/28</t>
  </si>
  <si>
    <t>88,30</t>
  </si>
  <si>
    <t xml:space="preserve">Пенза/Пензенская область </t>
  </si>
  <si>
    <t>262,5</t>
  </si>
  <si>
    <t>272,5</t>
  </si>
  <si>
    <t>280,0</t>
  </si>
  <si>
    <t>177,5</t>
  </si>
  <si>
    <t>187,5</t>
  </si>
  <si>
    <t>192,5</t>
  </si>
  <si>
    <t>287,5</t>
  </si>
  <si>
    <t>300,0</t>
  </si>
  <si>
    <t xml:space="preserve">Салов А. </t>
  </si>
  <si>
    <t>ВЕСОВАЯ КАТЕГОРИЯ   110</t>
  </si>
  <si>
    <t>Хасанзада Канан</t>
  </si>
  <si>
    <t>Открытая (12.03.1991)/30</t>
  </si>
  <si>
    <t>109,50</t>
  </si>
  <si>
    <t xml:space="preserve">Тольятти/Самарская область </t>
  </si>
  <si>
    <t>180,0</t>
  </si>
  <si>
    <t>200,0</t>
  </si>
  <si>
    <t>215,0</t>
  </si>
  <si>
    <t>120,0</t>
  </si>
  <si>
    <t>130,0</t>
  </si>
  <si>
    <t>142,5</t>
  </si>
  <si>
    <t xml:space="preserve">Брославский В. </t>
  </si>
  <si>
    <t>-</t>
  </si>
  <si>
    <t/>
  </si>
  <si>
    <t>1</t>
  </si>
  <si>
    <t>Чупов Александр</t>
  </si>
  <si>
    <t>Открытая (01.09.1994)/26</t>
  </si>
  <si>
    <t>62,50</t>
  </si>
  <si>
    <t xml:space="preserve">Архангельск/Архангельская обла </t>
  </si>
  <si>
    <t>150,0</t>
  </si>
  <si>
    <t>80,0</t>
  </si>
  <si>
    <t>155,0</t>
  </si>
  <si>
    <t>Егорова Юлия</t>
  </si>
  <si>
    <t>Открытая (06.05.1993)/28</t>
  </si>
  <si>
    <t>65,10</t>
  </si>
  <si>
    <t xml:space="preserve">Ульяновск/Ульяновская область </t>
  </si>
  <si>
    <t>85,0</t>
  </si>
  <si>
    <t>90,0</t>
  </si>
  <si>
    <t>95,0</t>
  </si>
  <si>
    <t>55,0</t>
  </si>
  <si>
    <t>60,0</t>
  </si>
  <si>
    <t>62,5</t>
  </si>
  <si>
    <t>100,0</t>
  </si>
  <si>
    <t>Дубов Алексей</t>
  </si>
  <si>
    <t>Мастера 50-59 (18.04.1963)/58</t>
  </si>
  <si>
    <t>87,30</t>
  </si>
  <si>
    <t>160,0</t>
  </si>
  <si>
    <t>172,5</t>
  </si>
  <si>
    <t>197,5</t>
  </si>
  <si>
    <t>202,5</t>
  </si>
  <si>
    <t>ВЕСОВАЯ КАТЕГОРИЯ   52</t>
  </si>
  <si>
    <t>Вавилова Екатерина</t>
  </si>
  <si>
    <t>Открытая (14.04.1987)/34</t>
  </si>
  <si>
    <t>51,20</t>
  </si>
  <si>
    <t>45,0</t>
  </si>
  <si>
    <t>50,0</t>
  </si>
  <si>
    <t>115,0</t>
  </si>
  <si>
    <t>125,0</t>
  </si>
  <si>
    <t xml:space="preserve">Зотов А. </t>
  </si>
  <si>
    <t>Бисеров Артем</t>
  </si>
  <si>
    <t>Открытая (25.08.1987)/33</t>
  </si>
  <si>
    <t>66,30</t>
  </si>
  <si>
    <t>97,5</t>
  </si>
  <si>
    <t>102,5</t>
  </si>
  <si>
    <t>135,0</t>
  </si>
  <si>
    <t>ВЕСОВАЯ КАТЕГОРИЯ   75</t>
  </si>
  <si>
    <t>Избиенов Михаил</t>
  </si>
  <si>
    <t>Открытая (22.10.1991)/29</t>
  </si>
  <si>
    <t>72,80</t>
  </si>
  <si>
    <t>ВЕСОВАЯ КАТЕГОРИЯ   82.5</t>
  </si>
  <si>
    <t>Грищенко Андрей</t>
  </si>
  <si>
    <t>Открытая (19.06.1996)/25</t>
  </si>
  <si>
    <t>81,60</t>
  </si>
  <si>
    <t>207,5</t>
  </si>
  <si>
    <t>Результат</t>
  </si>
  <si>
    <t>ВЕСОВАЯ КАТЕГОРИЯ   60</t>
  </si>
  <si>
    <t>Сингильдина Анна</t>
  </si>
  <si>
    <t>Открытая (06.07.1985)/35</t>
  </si>
  <si>
    <t>58,50</t>
  </si>
  <si>
    <t xml:space="preserve">Чадаев А. </t>
  </si>
  <si>
    <t>Михеев Владислав</t>
  </si>
  <si>
    <t>Юноши 14-16 (25.06.2007)/14</t>
  </si>
  <si>
    <t>62,70</t>
  </si>
  <si>
    <t xml:space="preserve">Михеева Р. </t>
  </si>
  <si>
    <t>Галеев Тимур</t>
  </si>
  <si>
    <t>Юноши 14-16 (18.07.2008)/12</t>
  </si>
  <si>
    <t>63,00</t>
  </si>
  <si>
    <t>57,5</t>
  </si>
  <si>
    <t xml:space="preserve">Степанов В. </t>
  </si>
  <si>
    <t>Лукьянов Дмитрий</t>
  </si>
  <si>
    <t>Открытая (25.03.1991)/30</t>
  </si>
  <si>
    <t>70,60</t>
  </si>
  <si>
    <t>112,5</t>
  </si>
  <si>
    <t>122,5</t>
  </si>
  <si>
    <t>127,5</t>
  </si>
  <si>
    <t>Филатов Алексей</t>
  </si>
  <si>
    <t>Юноши 17-19 (07.05.2002)/19</t>
  </si>
  <si>
    <t>87,50</t>
  </si>
  <si>
    <t xml:space="preserve">Димитровград/Ульяновская область </t>
  </si>
  <si>
    <t>105,0</t>
  </si>
  <si>
    <t xml:space="preserve">Лагутин Е. </t>
  </si>
  <si>
    <t>Кисин Антон</t>
  </si>
  <si>
    <t>Открытая (07.08.1993)/27</t>
  </si>
  <si>
    <t>87,80</t>
  </si>
  <si>
    <t>ВЕСОВАЯ КАТЕГОРИЯ   100</t>
  </si>
  <si>
    <t>Фахретдинов Ринат</t>
  </si>
  <si>
    <t>Открытая (20.03.1980)/41</t>
  </si>
  <si>
    <t>92,30</t>
  </si>
  <si>
    <t>140,0</t>
  </si>
  <si>
    <t>Михеев Александр</t>
  </si>
  <si>
    <t>Открытая (12.11.1978)/42</t>
  </si>
  <si>
    <t>94,90</t>
  </si>
  <si>
    <t>110,0</t>
  </si>
  <si>
    <t>2</t>
  </si>
  <si>
    <t>ВЕСОВАЯ КАТЕГОРИЯ   56</t>
  </si>
  <si>
    <t>Горожанина Ольга</t>
  </si>
  <si>
    <t>Открытая (05.11.1983)/37</t>
  </si>
  <si>
    <t>54,20</t>
  </si>
  <si>
    <t>52,5</t>
  </si>
  <si>
    <t>Панкратов Вадим</t>
  </si>
  <si>
    <t>Юниоры (21.09.1997)/23</t>
  </si>
  <si>
    <t>68,10</t>
  </si>
  <si>
    <t xml:space="preserve">Васев А. </t>
  </si>
  <si>
    <t>Леушкин Руслан</t>
  </si>
  <si>
    <t>Открытая (10.08.1989)/31</t>
  </si>
  <si>
    <t>73,30</t>
  </si>
  <si>
    <t>Никифоров Владимир</t>
  </si>
  <si>
    <t>Мастера 40-49 (16.08.1975)/45</t>
  </si>
  <si>
    <t>73,90</t>
  </si>
  <si>
    <t>Новичков Евгений</t>
  </si>
  <si>
    <t>Юноши 17-19 (09.07.2002)/18</t>
  </si>
  <si>
    <t>76,80</t>
  </si>
  <si>
    <t>Шигапов Нариман</t>
  </si>
  <si>
    <t>Юноши 17-19 (25.08.2003)/17</t>
  </si>
  <si>
    <t>78,70</t>
  </si>
  <si>
    <t>92,5</t>
  </si>
  <si>
    <t xml:space="preserve">Зубов Р. </t>
  </si>
  <si>
    <t>Яббаров Альберт</t>
  </si>
  <si>
    <t>Юниоры (10.07.1999)/21</t>
  </si>
  <si>
    <t>82,30</t>
  </si>
  <si>
    <t>Гоглидзе Евгений</t>
  </si>
  <si>
    <t>Юниоры (08.08.1999)/21</t>
  </si>
  <si>
    <t>81,40</t>
  </si>
  <si>
    <t>Чернов Артём</t>
  </si>
  <si>
    <t>Открытая (28.06.1984)/37</t>
  </si>
  <si>
    <t>Бондаренко Михаил</t>
  </si>
  <si>
    <t>Юноши 14-16 (03.01.2006)/15</t>
  </si>
  <si>
    <t>85,10</t>
  </si>
  <si>
    <t>Кузьминых Денис</t>
  </si>
  <si>
    <t>Открытая (30.01.1984)/37</t>
  </si>
  <si>
    <t>99,30</t>
  </si>
  <si>
    <t xml:space="preserve">Салават/Башкортостан республика </t>
  </si>
  <si>
    <t>Мустаев Тимур</t>
  </si>
  <si>
    <t>Открытая (25.01.1987)/34</t>
  </si>
  <si>
    <t>98,80</t>
  </si>
  <si>
    <t>Логинов Александр</t>
  </si>
  <si>
    <t>Открытая (03.03.1997)/24</t>
  </si>
  <si>
    <t>85,20</t>
  </si>
  <si>
    <t>Самсонов Игорь</t>
  </si>
  <si>
    <t>Мастера 50-59 (23.03.1969)/52</t>
  </si>
  <si>
    <t>88,00</t>
  </si>
  <si>
    <t>217,5</t>
  </si>
  <si>
    <t>225,0</t>
  </si>
  <si>
    <t>Степанов Владимир</t>
  </si>
  <si>
    <t>Открытая (27.10.1994)/26</t>
  </si>
  <si>
    <t>67,40</t>
  </si>
  <si>
    <t>162,5</t>
  </si>
  <si>
    <t xml:space="preserve">Продан С. </t>
  </si>
  <si>
    <t>ВЕСОВАЯ КАТЕГОРИЯ   140</t>
  </si>
  <si>
    <t>Чадаев Александр</t>
  </si>
  <si>
    <t>Открытая (12.04.1973)/48</t>
  </si>
  <si>
    <t>133,00</t>
  </si>
  <si>
    <t>330,0</t>
  </si>
  <si>
    <t>350,0</t>
  </si>
  <si>
    <t>365,0</t>
  </si>
  <si>
    <t>222,5</t>
  </si>
  <si>
    <t>Барковская Полина</t>
  </si>
  <si>
    <t>Открытая (12.06.1980)/41</t>
  </si>
  <si>
    <t>61,00</t>
  </si>
  <si>
    <t>70,0</t>
  </si>
  <si>
    <t>Финк Владислав</t>
  </si>
  <si>
    <t>Открытая (05.05.1977)/44</t>
  </si>
  <si>
    <t>106,20</t>
  </si>
  <si>
    <t>Мастера 40-49 (05.05.1977)/44</t>
  </si>
  <si>
    <t>Новлянский Виктор</t>
  </si>
  <si>
    <t>Мастера 50-59 (01.11.1965)/55</t>
  </si>
  <si>
    <t>102,90</t>
  </si>
  <si>
    <t xml:space="preserve">Самара/Самарская область </t>
  </si>
  <si>
    <t>212,5</t>
  </si>
  <si>
    <t>220,0</t>
  </si>
  <si>
    <t xml:space="preserve">Балашов В., Шарастиславов А. </t>
  </si>
  <si>
    <t>170,0</t>
  </si>
  <si>
    <t>Салихов Денис</t>
  </si>
  <si>
    <t>Открытая (03.11.1986)/34</t>
  </si>
  <si>
    <t>73,80</t>
  </si>
  <si>
    <t>ВЕСОВАЯ КАТЕГОРИЯ   125</t>
  </si>
  <si>
    <t>Животов Владимир</t>
  </si>
  <si>
    <t>Мастера 50-59 (27.07.1970)/50</t>
  </si>
  <si>
    <t>114,20</t>
  </si>
  <si>
    <t>245,0</t>
  </si>
  <si>
    <t>Гриднев Илья</t>
  </si>
  <si>
    <t>Открытая (19.07.1972)/48</t>
  </si>
  <si>
    <t>95,50</t>
  </si>
  <si>
    <t>240,0</t>
  </si>
  <si>
    <t>260,0</t>
  </si>
  <si>
    <t>Акбашев Рустам</t>
  </si>
  <si>
    <t>Открытая (26.11.1996)/24</t>
  </si>
  <si>
    <t>70,00</t>
  </si>
  <si>
    <t>Малахов Сергей</t>
  </si>
  <si>
    <t>Открытая (20.08.1991)/29</t>
  </si>
  <si>
    <t>82,80</t>
  </si>
  <si>
    <t>75,0</t>
  </si>
  <si>
    <t>78,5</t>
  </si>
  <si>
    <t>47,5</t>
  </si>
  <si>
    <t>Открытая (18.11.1989)/31</t>
  </si>
  <si>
    <t>96,00</t>
  </si>
  <si>
    <t>37,5</t>
  </si>
  <si>
    <t>42,5</t>
  </si>
  <si>
    <t>Шеин Игорь</t>
  </si>
  <si>
    <t>Открытая (28.02.1996)/25</t>
  </si>
  <si>
    <t>79,90</t>
  </si>
  <si>
    <t>65,0</t>
  </si>
  <si>
    <t>Коломин Андрей</t>
  </si>
  <si>
    <t>Открытая (05.10.1986)/34</t>
  </si>
  <si>
    <t>71,10</t>
  </si>
  <si>
    <t xml:space="preserve">Гераймас А. </t>
  </si>
  <si>
    <t>Гераймас Александр</t>
  </si>
  <si>
    <t>Открытая (13.08.1982)/38</t>
  </si>
  <si>
    <t>99,20</t>
  </si>
  <si>
    <t>Иванов Вячеслав</t>
  </si>
  <si>
    <t>108,80</t>
  </si>
  <si>
    <t>67,5</t>
  </si>
  <si>
    <t>22,5</t>
  </si>
  <si>
    <t>25,0</t>
  </si>
  <si>
    <t>30,0</t>
  </si>
  <si>
    <t>27,5</t>
  </si>
  <si>
    <t>Маркелов Максим</t>
  </si>
  <si>
    <t>Открытая (10.07.1994)/26</t>
  </si>
  <si>
    <t>73,50</t>
  </si>
  <si>
    <t>72,5</t>
  </si>
  <si>
    <t>Иванов Михаил</t>
  </si>
  <si>
    <t>81,10</t>
  </si>
  <si>
    <t xml:space="preserve">Иванов В. </t>
  </si>
  <si>
    <t>Тяга</t>
  </si>
  <si>
    <t>Всероссийский мастерский турнир "Ironman"
СПР Пауэрспорт ДК
Димитровград/Ульяновская область, 3 июля 2021 года</t>
  </si>
  <si>
    <t>Всероссийский мастерский турнир "Ironman"
СПР Пауэрспорт
Димитровград/Ульяновская область, 3 июля 2021 года</t>
  </si>
  <si>
    <t>Всероссийский мастерский турнир "Ironman"
СПР Строгий подъем штанги на бицепс ДК
Димитровград/Ульяновская область, 3 июля 2021 года</t>
  </si>
  <si>
    <t>Всероссийский мастерский турнир "Ironman"
СПР Строгий подъем штанги на бицепс
Димитровград/Ульяновская область, 3 июля 2021 года</t>
  </si>
  <si>
    <t>Всероссийский мастерский турнир "Ironman"
WRPF любители Силовое двоеборье без экипировки
Димитровград/Ульяновская область, 3 июля 2021 года</t>
  </si>
  <si>
    <t>Всероссийский мастерский турнир "Ironman"
WEPF любители Становая тяга в экипировке
Димитровград/Ульяновская область, 3 июля 2021 года</t>
  </si>
  <si>
    <t>Всероссийский мастерский турнир "Ironman"
WRPF любители Становая тяга без экипировки ДК
Димитровград/Ульяновская область, 3 июля 2021 года</t>
  </si>
  <si>
    <t>Всероссийский мастерский турнир "Ironman"
WRPF любители Становая тяга без экипировки
Димитровград/Ульяновская область, 3 июля 2021 года</t>
  </si>
  <si>
    <t>Всероссийский мастерский турнир "Ironman"
WEPF Жим лежа в многопетельной софт экипировке ДК
Димитровград/Ульяновская область, 3 июля 2021 года</t>
  </si>
  <si>
    <t>Всероссийский мастерский турнир "Ironman"
WEPF Жим лежа в многопетельной софт экипировке
Димитровград/Ульяновская область, 3 июля 2021 года</t>
  </si>
  <si>
    <t>Всероссийский мастерский турнир "Ironman"
WEPF любители Жим лежа в однослойной экипировке
Димитровград/Ульяновская область, 3 июля 2021 года</t>
  </si>
  <si>
    <t>Всероссийский мастерский турнир "Ironman"
WEPF Жим лежа в однопетельной софт экипировке ДК
Димитровград/Ульяновская область, 3 июля 2021 года</t>
  </si>
  <si>
    <t>Всероссийский мастерский турнир "Ironman"
WRPF любители Жим лежа без экипировки ДК
Димитровград/Ульяновская область, 3 июля 2021 года</t>
  </si>
  <si>
    <t>Всероссийский мастерский турнир "Ironman"
WRPF любители Жим лежа без экипировки
Димитровград/Ульяновская область, 3 июля 2021 года</t>
  </si>
  <si>
    <t>Всероссийский мастерский турнир "Ironman"
WEPF Жим лежа в однопетельной софт экипировке
Димитровград/Ульяновская область, 3 июля 2021 года</t>
  </si>
  <si>
    <t>Всероссийский мастерский турнир "Ironman"
WRPF любители Пауэрлифтинг без экипировки ДК
Димитровград/Ульяновская область, 3 июля 2021 года</t>
  </si>
  <si>
    <t>Всероссийский мастерский турнир "Ironman"
WRPF любители Пауэрлифтинг без экипировки
Димитровград/Ульяновская область, 3 июля 2021 года</t>
  </si>
  <si>
    <t>Всероссийский мастерский турнир "Ironman"
WRPF любители Пауэрлифтинг классический в бинтах ДК
Димитровград/Ульяновская область, 3 июля 2021 года</t>
  </si>
  <si>
    <t>Всероссийский мастерский турнир "Ironman"
WRPF любители Пауэрлифтинг классический в бинтах
Димитровград/Ульяновская область, 3 июля 2021 года</t>
  </si>
  <si>
    <t>Черноречье/Самарская область</t>
  </si>
  <si>
    <t>Юноши 13-19 (11.08.2004)/16</t>
  </si>
  <si>
    <t>Мастера 40-49 (18.03.1978)/43</t>
  </si>
  <si>
    <t>Уфа/Республика Башкортостан</t>
  </si>
  <si>
    <t xml:space="preserve">Новочебоксарск/Республика Чувашия </t>
  </si>
  <si>
    <t xml:space="preserve">Казань/Республика Татарстан </t>
  </si>
  <si>
    <t xml:space="preserve">Волгоград/Волгоградская область </t>
  </si>
  <si>
    <t>Челно-Вершины/Самарская область</t>
  </si>
  <si>
    <t xml:space="preserve">Архангельск/Архангельская область </t>
  </si>
  <si>
    <t xml:space="preserve">Тетюши/Республика Татарстан </t>
  </si>
  <si>
    <t>Чебоксары/Республика Чувашия</t>
  </si>
  <si>
    <t xml:space="preserve">Чебоксары/Республика Чувашия </t>
  </si>
  <si>
    <t>№</t>
  </si>
  <si>
    <t>Жим</t>
  </si>
  <si>
    <t xml:space="preserve">
Дата рождения/Возраст</t>
  </si>
  <si>
    <t>Возрастная группа</t>
  </si>
  <si>
    <t>O</t>
  </si>
  <si>
    <t>M2</t>
  </si>
  <si>
    <t>J</t>
  </si>
  <si>
    <t>M1</t>
  </si>
  <si>
    <t>T2</t>
  </si>
  <si>
    <t>T1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</si>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</sst>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Лист1"/>
  <dimension ref="A1:U10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1.5" style="5" bestFit="1" customWidth="1"/>
    <col min="7" max="9" width="4.5" style="6" customWidth="1"/>
    <col min="10" max="10" width="4.83203125" style="6" customWidth="1"/>
    <col min="11" max="11" width="4.5" style="6" customWidth="1"/>
    <col min="12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9.83203125" style="5" customWidth="1"/>
    <col min="22" max="16384" width="9.1640625" style="3"/>
  </cols>
  <sheetData>
    <row r="1" spans="1:21" s="2" customFormat="1" ht="29" customHeight="1">
      <c r="A1" s="28" t="s">
        <v>280</v>
      </c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1"/>
    </row>
    <row r="2" spans="1:21" s="2" customFormat="1" ht="62" customHeight="1" thickBot="1">
      <c r="A2" s="32"/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5"/>
    </row>
    <row r="3" spans="1:21" s="1" customFormat="1" ht="12.75" customHeight="1">
      <c r="A3" s="36" t="s">
        <v>296</v>
      </c>
      <c r="B3" s="42" t="s">
        <v>0</v>
      </c>
      <c r="C3" s="38" t="s">
        <v>298</v>
      </c>
      <c r="D3" s="38" t="s">
        <v>6</v>
      </c>
      <c r="E3" s="40" t="s">
        <v>299</v>
      </c>
      <c r="F3" s="40" t="s">
        <v>5</v>
      </c>
      <c r="G3" s="40" t="s">
        <v>7</v>
      </c>
      <c r="H3" s="40"/>
      <c r="I3" s="40"/>
      <c r="J3" s="40"/>
      <c r="K3" s="40" t="s">
        <v>8</v>
      </c>
      <c r="L3" s="40"/>
      <c r="M3" s="40"/>
      <c r="N3" s="40"/>
      <c r="O3" s="40" t="s">
        <v>9</v>
      </c>
      <c r="P3" s="40"/>
      <c r="Q3" s="40"/>
      <c r="R3" s="40"/>
      <c r="S3" s="40" t="s">
        <v>1</v>
      </c>
      <c r="T3" s="40" t="s">
        <v>3</v>
      </c>
      <c r="U3" s="44" t="s">
        <v>2</v>
      </c>
    </row>
    <row r="4" spans="1:21" s="1" customFormat="1" ht="21" customHeight="1" thickBot="1">
      <c r="A4" s="37"/>
      <c r="B4" s="43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9"/>
      <c r="T4" s="39"/>
      <c r="U4" s="45"/>
    </row>
    <row r="5" spans="1:21" ht="16">
      <c r="A5" s="46" t="s">
        <v>71</v>
      </c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21">
      <c r="A6" s="8" t="s">
        <v>45</v>
      </c>
      <c r="B6" s="7" t="s">
        <v>72</v>
      </c>
      <c r="C6" s="7" t="s">
        <v>73</v>
      </c>
      <c r="D6" s="7" t="s">
        <v>74</v>
      </c>
      <c r="E6" s="7" t="s">
        <v>300</v>
      </c>
      <c r="F6" s="7" t="s">
        <v>119</v>
      </c>
      <c r="G6" s="10" t="s">
        <v>57</v>
      </c>
      <c r="H6" s="9" t="s">
        <v>58</v>
      </c>
      <c r="I6" s="10" t="s">
        <v>58</v>
      </c>
      <c r="J6" s="8"/>
      <c r="K6" s="10" t="s">
        <v>75</v>
      </c>
      <c r="L6" s="9" t="s">
        <v>76</v>
      </c>
      <c r="M6" s="10" t="s">
        <v>76</v>
      </c>
      <c r="N6" s="8"/>
      <c r="O6" s="10" t="s">
        <v>77</v>
      </c>
      <c r="P6" s="10" t="s">
        <v>39</v>
      </c>
      <c r="Q6" s="10" t="s">
        <v>78</v>
      </c>
      <c r="R6" s="8"/>
      <c r="S6" s="8" t="str">
        <f>"265,0"</f>
        <v>265,0</v>
      </c>
      <c r="T6" s="8" t="str">
        <f>"334,3240"</f>
        <v>334,3240</v>
      </c>
      <c r="U6" s="7" t="s">
        <v>79</v>
      </c>
    </row>
    <row r="7" spans="1:21">
      <c r="B7" s="5" t="s">
        <v>44</v>
      </c>
    </row>
    <row r="8" spans="1:21" ht="16">
      <c r="A8" s="41" t="s">
        <v>10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</row>
    <row r="9" spans="1:21">
      <c r="A9" s="8" t="s">
        <v>45</v>
      </c>
      <c r="B9" s="7" t="s">
        <v>80</v>
      </c>
      <c r="C9" s="7" t="s">
        <v>81</v>
      </c>
      <c r="D9" s="7" t="s">
        <v>82</v>
      </c>
      <c r="E9" s="7" t="s">
        <v>300</v>
      </c>
      <c r="F9" s="7" t="s">
        <v>289</v>
      </c>
      <c r="G9" s="10" t="s">
        <v>57</v>
      </c>
      <c r="H9" s="9" t="s">
        <v>59</v>
      </c>
      <c r="I9" s="10" t="s">
        <v>59</v>
      </c>
      <c r="J9" s="8"/>
      <c r="K9" s="10" t="s">
        <v>83</v>
      </c>
      <c r="L9" s="9" t="s">
        <v>84</v>
      </c>
      <c r="M9" s="10" t="s">
        <v>84</v>
      </c>
      <c r="N9" s="8"/>
      <c r="O9" s="10" t="s">
        <v>78</v>
      </c>
      <c r="P9" s="10" t="s">
        <v>85</v>
      </c>
      <c r="Q9" s="9" t="s">
        <v>15</v>
      </c>
      <c r="R9" s="8"/>
      <c r="S9" s="8" t="str">
        <f>"332,5"</f>
        <v>332,5</v>
      </c>
      <c r="T9" s="8" t="str">
        <f>"260,1147"</f>
        <v>260,1147</v>
      </c>
      <c r="U9" s="7"/>
    </row>
    <row r="10" spans="1:21">
      <c r="B10" s="5" t="s">
        <v>44</v>
      </c>
    </row>
  </sheetData>
  <mergeCells count="15">
    <mergeCell ref="A8:R8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Лист25"/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1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8.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83203125" style="5" customWidth="1"/>
    <col min="14" max="16384" width="9.1640625" style="3"/>
  </cols>
  <sheetData>
    <row r="1" spans="1:13" s="2" customFormat="1" ht="29" customHeight="1">
      <c r="A1" s="28" t="s">
        <v>279</v>
      </c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2" customFormat="1" ht="62" customHeight="1" thickBot="1">
      <c r="A2" s="32"/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2.75" customHeight="1">
      <c r="A3" s="36" t="s">
        <v>296</v>
      </c>
      <c r="B3" s="42" t="s">
        <v>0</v>
      </c>
      <c r="C3" s="38" t="s">
        <v>298</v>
      </c>
      <c r="D3" s="38" t="s">
        <v>6</v>
      </c>
      <c r="E3" s="40" t="s">
        <v>299</v>
      </c>
      <c r="F3" s="40" t="s">
        <v>5</v>
      </c>
      <c r="G3" s="40" t="s">
        <v>8</v>
      </c>
      <c r="H3" s="40"/>
      <c r="I3" s="40"/>
      <c r="J3" s="40"/>
      <c r="K3" s="40" t="s">
        <v>95</v>
      </c>
      <c r="L3" s="40" t="s">
        <v>3</v>
      </c>
      <c r="M3" s="44" t="s">
        <v>2</v>
      </c>
    </row>
    <row r="4" spans="1:13" s="1" customFormat="1" ht="21" customHeight="1" thickBot="1">
      <c r="A4" s="37"/>
      <c r="B4" s="43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5"/>
    </row>
    <row r="5" spans="1:13" ht="16">
      <c r="A5" s="46" t="s">
        <v>86</v>
      </c>
      <c r="B5" s="46"/>
      <c r="C5" s="47"/>
      <c r="D5" s="47"/>
      <c r="E5" s="47"/>
      <c r="F5" s="47"/>
      <c r="G5" s="47"/>
      <c r="H5" s="47"/>
      <c r="I5" s="47"/>
      <c r="J5" s="47"/>
    </row>
    <row r="6" spans="1:13">
      <c r="A6" s="8" t="s">
        <v>45</v>
      </c>
      <c r="B6" s="7" t="s">
        <v>87</v>
      </c>
      <c r="C6" s="7" t="s">
        <v>88</v>
      </c>
      <c r="D6" s="7" t="s">
        <v>89</v>
      </c>
      <c r="E6" s="7" t="s">
        <v>300</v>
      </c>
      <c r="F6" s="7" t="s">
        <v>288</v>
      </c>
      <c r="G6" s="10" t="s">
        <v>14</v>
      </c>
      <c r="H6" s="9" t="s">
        <v>37</v>
      </c>
      <c r="I6" s="10" t="s">
        <v>70</v>
      </c>
      <c r="J6" s="8"/>
      <c r="K6" s="8" t="str">
        <f>"202,5"</f>
        <v>202,5</v>
      </c>
      <c r="L6" s="8" t="str">
        <f>"142,5904"</f>
        <v>142,5904</v>
      </c>
      <c r="M6" s="7"/>
    </row>
    <row r="7" spans="1:13">
      <c r="B7" s="5" t="s">
        <v>44</v>
      </c>
    </row>
    <row r="8" spans="1:13" ht="16">
      <c r="A8" s="41" t="s">
        <v>90</v>
      </c>
      <c r="B8" s="41"/>
      <c r="C8" s="41"/>
      <c r="D8" s="41"/>
      <c r="E8" s="41"/>
      <c r="F8" s="41"/>
      <c r="G8" s="41"/>
      <c r="H8" s="41"/>
      <c r="I8" s="41"/>
      <c r="J8" s="41"/>
    </row>
    <row r="9" spans="1:13">
      <c r="A9" s="8" t="s">
        <v>45</v>
      </c>
      <c r="B9" s="7" t="s">
        <v>91</v>
      </c>
      <c r="C9" s="7" t="s">
        <v>92</v>
      </c>
      <c r="D9" s="7" t="s">
        <v>93</v>
      </c>
      <c r="E9" s="7" t="s">
        <v>300</v>
      </c>
      <c r="F9" s="7" t="s">
        <v>35</v>
      </c>
      <c r="G9" s="10" t="s">
        <v>14</v>
      </c>
      <c r="H9" s="10" t="s">
        <v>94</v>
      </c>
      <c r="I9" s="9" t="s">
        <v>38</v>
      </c>
      <c r="J9" s="8"/>
      <c r="K9" s="8" t="str">
        <f>"207,5"</f>
        <v>207,5</v>
      </c>
      <c r="L9" s="8" t="str">
        <f>"134,7194"</f>
        <v>134,7194</v>
      </c>
      <c r="M9" s="7" t="s">
        <v>42</v>
      </c>
    </row>
    <row r="10" spans="1:13">
      <c r="B10" s="5" t="s">
        <v>44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19"/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8.832031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1640625" style="5" customWidth="1"/>
    <col min="14" max="16384" width="9.1640625" style="3"/>
  </cols>
  <sheetData>
    <row r="1" spans="1:13" s="2" customFormat="1" ht="29" customHeight="1">
      <c r="A1" s="28" t="s">
        <v>273</v>
      </c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2" customFormat="1" ht="62" customHeight="1" thickBot="1">
      <c r="A2" s="32"/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2.75" customHeight="1">
      <c r="A3" s="36" t="s">
        <v>296</v>
      </c>
      <c r="B3" s="42" t="s">
        <v>0</v>
      </c>
      <c r="C3" s="38" t="s">
        <v>298</v>
      </c>
      <c r="D3" s="38" t="s">
        <v>6</v>
      </c>
      <c r="E3" s="40" t="s">
        <v>299</v>
      </c>
      <c r="F3" s="40" t="s">
        <v>5</v>
      </c>
      <c r="G3" s="40" t="s">
        <v>8</v>
      </c>
      <c r="H3" s="40"/>
      <c r="I3" s="40"/>
      <c r="J3" s="40"/>
      <c r="K3" s="40" t="s">
        <v>95</v>
      </c>
      <c r="L3" s="40" t="s">
        <v>3</v>
      </c>
      <c r="M3" s="44" t="s">
        <v>2</v>
      </c>
    </row>
    <row r="4" spans="1:13" s="1" customFormat="1" ht="21" customHeight="1" thickBot="1">
      <c r="A4" s="37"/>
      <c r="B4" s="43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5"/>
    </row>
    <row r="5" spans="1:13" ht="16">
      <c r="A5" s="46" t="s">
        <v>17</v>
      </c>
      <c r="B5" s="46"/>
      <c r="C5" s="47"/>
      <c r="D5" s="47"/>
      <c r="E5" s="47"/>
      <c r="F5" s="47"/>
      <c r="G5" s="47"/>
      <c r="H5" s="47"/>
      <c r="I5" s="47"/>
      <c r="J5" s="47"/>
    </row>
    <row r="6" spans="1:13">
      <c r="A6" s="8" t="s">
        <v>45</v>
      </c>
      <c r="B6" s="7" t="s">
        <v>176</v>
      </c>
      <c r="C6" s="7" t="s">
        <v>177</v>
      </c>
      <c r="D6" s="7" t="s">
        <v>178</v>
      </c>
      <c r="E6" s="7" t="s">
        <v>300</v>
      </c>
      <c r="F6" s="7" t="s">
        <v>293</v>
      </c>
      <c r="G6" s="9" t="s">
        <v>16</v>
      </c>
      <c r="H6" s="10" t="s">
        <v>16</v>
      </c>
      <c r="I6" s="9" t="s">
        <v>196</v>
      </c>
      <c r="J6" s="8"/>
      <c r="K6" s="8" t="str">
        <f>"210,0"</f>
        <v>210,0</v>
      </c>
      <c r="L6" s="8" t="str">
        <f>"132,6570"</f>
        <v>132,6570</v>
      </c>
      <c r="M6" s="7"/>
    </row>
    <row r="7" spans="1:13">
      <c r="B7" s="5" t="s">
        <v>44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20"/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28" t="s">
        <v>274</v>
      </c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2" customFormat="1" ht="62" customHeight="1" thickBot="1">
      <c r="A2" s="32"/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2.75" customHeight="1">
      <c r="A3" s="36" t="s">
        <v>296</v>
      </c>
      <c r="B3" s="42" t="s">
        <v>0</v>
      </c>
      <c r="C3" s="38" t="s">
        <v>298</v>
      </c>
      <c r="D3" s="38" t="s">
        <v>6</v>
      </c>
      <c r="E3" s="40" t="s">
        <v>299</v>
      </c>
      <c r="F3" s="40" t="s">
        <v>5</v>
      </c>
      <c r="G3" s="40" t="s">
        <v>8</v>
      </c>
      <c r="H3" s="40"/>
      <c r="I3" s="40"/>
      <c r="J3" s="40"/>
      <c r="K3" s="40" t="s">
        <v>95</v>
      </c>
      <c r="L3" s="40" t="s">
        <v>3</v>
      </c>
      <c r="M3" s="44" t="s">
        <v>2</v>
      </c>
    </row>
    <row r="4" spans="1:13" s="1" customFormat="1" ht="21" customHeight="1" thickBot="1">
      <c r="A4" s="37"/>
      <c r="B4" s="43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5"/>
    </row>
    <row r="5" spans="1:13" ht="16">
      <c r="A5" s="46" t="s">
        <v>189</v>
      </c>
      <c r="B5" s="46"/>
      <c r="C5" s="47"/>
      <c r="D5" s="47"/>
      <c r="E5" s="47"/>
      <c r="F5" s="47"/>
      <c r="G5" s="47"/>
      <c r="H5" s="47"/>
      <c r="I5" s="47"/>
      <c r="J5" s="47"/>
    </row>
    <row r="6" spans="1:13">
      <c r="A6" s="8" t="s">
        <v>45</v>
      </c>
      <c r="B6" s="7" t="s">
        <v>190</v>
      </c>
      <c r="C6" s="7" t="s">
        <v>191</v>
      </c>
      <c r="D6" s="7" t="s">
        <v>192</v>
      </c>
      <c r="E6" s="7" t="s">
        <v>300</v>
      </c>
      <c r="F6" s="7" t="s">
        <v>294</v>
      </c>
      <c r="G6" s="10" t="s">
        <v>193</v>
      </c>
      <c r="H6" s="9" t="s">
        <v>194</v>
      </c>
      <c r="I6" s="9" t="s">
        <v>195</v>
      </c>
      <c r="J6" s="8"/>
      <c r="K6" s="8" t="str">
        <f>"330,0"</f>
        <v>330,0</v>
      </c>
      <c r="L6" s="8" t="str">
        <f>"177,3486"</f>
        <v>177,3486</v>
      </c>
      <c r="M6" s="7"/>
    </row>
    <row r="7" spans="1:13">
      <c r="B7" s="5" t="s">
        <v>44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17"/>
  <dimension ref="A1:M13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6.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.6640625" style="5" customWidth="1"/>
    <col min="14" max="16384" width="9.1640625" style="3"/>
  </cols>
  <sheetData>
    <row r="1" spans="1:13" s="2" customFormat="1" ht="29" customHeight="1">
      <c r="A1" s="28" t="s">
        <v>271</v>
      </c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2" customFormat="1" ht="62" customHeight="1" thickBot="1">
      <c r="A2" s="32"/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2.75" customHeight="1">
      <c r="A3" s="36" t="s">
        <v>296</v>
      </c>
      <c r="B3" s="42" t="s">
        <v>0</v>
      </c>
      <c r="C3" s="38" t="s">
        <v>298</v>
      </c>
      <c r="D3" s="38" t="s">
        <v>6</v>
      </c>
      <c r="E3" s="40" t="s">
        <v>299</v>
      </c>
      <c r="F3" s="40" t="s">
        <v>5</v>
      </c>
      <c r="G3" s="40" t="s">
        <v>9</v>
      </c>
      <c r="H3" s="40"/>
      <c r="I3" s="40"/>
      <c r="J3" s="40"/>
      <c r="K3" s="40" t="s">
        <v>95</v>
      </c>
      <c r="L3" s="40" t="s">
        <v>3</v>
      </c>
      <c r="M3" s="44" t="s">
        <v>2</v>
      </c>
    </row>
    <row r="4" spans="1:13" s="1" customFormat="1" ht="21" customHeight="1" thickBot="1">
      <c r="A4" s="37"/>
      <c r="B4" s="43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5"/>
    </row>
    <row r="5" spans="1:13" ht="16">
      <c r="A5" s="46" t="s">
        <v>71</v>
      </c>
      <c r="B5" s="46"/>
      <c r="C5" s="47"/>
      <c r="D5" s="47"/>
      <c r="E5" s="47"/>
      <c r="F5" s="47"/>
      <c r="G5" s="47"/>
      <c r="H5" s="47"/>
      <c r="I5" s="47"/>
      <c r="J5" s="47"/>
    </row>
    <row r="6" spans="1:13">
      <c r="A6" s="8" t="s">
        <v>45</v>
      </c>
      <c r="B6" s="7" t="s">
        <v>72</v>
      </c>
      <c r="C6" s="7" t="s">
        <v>73</v>
      </c>
      <c r="D6" s="7" t="s">
        <v>74</v>
      </c>
      <c r="E6" s="7" t="s">
        <v>300</v>
      </c>
      <c r="F6" s="7" t="s">
        <v>119</v>
      </c>
      <c r="G6" s="10" t="s">
        <v>77</v>
      </c>
      <c r="H6" s="10" t="s">
        <v>39</v>
      </c>
      <c r="I6" s="10" t="s">
        <v>78</v>
      </c>
      <c r="J6" s="8"/>
      <c r="K6" s="8" t="str">
        <f>"125,0"</f>
        <v>125,0</v>
      </c>
      <c r="L6" s="8" t="str">
        <f>"157,7000"</f>
        <v>157,7000</v>
      </c>
      <c r="M6" s="7" t="s">
        <v>79</v>
      </c>
    </row>
    <row r="7" spans="1:13">
      <c r="B7" s="5" t="s">
        <v>44</v>
      </c>
    </row>
    <row r="8" spans="1:13" ht="16">
      <c r="A8" s="41" t="s">
        <v>10</v>
      </c>
      <c r="B8" s="41"/>
      <c r="C8" s="41"/>
      <c r="D8" s="41"/>
      <c r="E8" s="41"/>
      <c r="F8" s="41"/>
      <c r="G8" s="41"/>
      <c r="H8" s="41"/>
      <c r="I8" s="41"/>
      <c r="J8" s="41"/>
    </row>
    <row r="9" spans="1:13">
      <c r="A9" s="8" t="s">
        <v>45</v>
      </c>
      <c r="B9" s="7" t="s">
        <v>46</v>
      </c>
      <c r="C9" s="7" t="s">
        <v>47</v>
      </c>
      <c r="D9" s="7" t="s">
        <v>48</v>
      </c>
      <c r="E9" s="7" t="s">
        <v>300</v>
      </c>
      <c r="F9" s="7" t="s">
        <v>292</v>
      </c>
      <c r="G9" s="10" t="s">
        <v>52</v>
      </c>
      <c r="H9" s="10" t="s">
        <v>187</v>
      </c>
      <c r="I9" s="9" t="s">
        <v>212</v>
      </c>
      <c r="J9" s="8"/>
      <c r="K9" s="8" t="str">
        <f>"162,5"</f>
        <v>162,5</v>
      </c>
      <c r="L9" s="8" t="str">
        <f>"133,6238"</f>
        <v>133,6238</v>
      </c>
      <c r="M9" s="7"/>
    </row>
    <row r="10" spans="1:13">
      <c r="B10" s="5" t="s">
        <v>44</v>
      </c>
    </row>
    <row r="11" spans="1:13" ht="16">
      <c r="A11" s="41" t="s">
        <v>86</v>
      </c>
      <c r="B11" s="41"/>
      <c r="C11" s="41"/>
      <c r="D11" s="41"/>
      <c r="E11" s="41"/>
      <c r="F11" s="41"/>
      <c r="G11" s="41"/>
      <c r="H11" s="41"/>
      <c r="I11" s="41"/>
      <c r="J11" s="41"/>
    </row>
    <row r="12" spans="1:13">
      <c r="A12" s="8" t="s">
        <v>45</v>
      </c>
      <c r="B12" s="7" t="s">
        <v>213</v>
      </c>
      <c r="C12" s="7" t="s">
        <v>214</v>
      </c>
      <c r="D12" s="7" t="s">
        <v>215</v>
      </c>
      <c r="E12" s="7" t="s">
        <v>300</v>
      </c>
      <c r="F12" s="7" t="s">
        <v>119</v>
      </c>
      <c r="G12" s="10" t="s">
        <v>37</v>
      </c>
      <c r="H12" s="10" t="s">
        <v>94</v>
      </c>
      <c r="I12" s="10" t="s">
        <v>209</v>
      </c>
      <c r="J12" s="8"/>
      <c r="K12" s="8" t="str">
        <f>"212,5"</f>
        <v>212,5</v>
      </c>
      <c r="L12" s="8" t="str">
        <f>"153,1488"</f>
        <v>153,1488</v>
      </c>
      <c r="M12" s="7"/>
    </row>
    <row r="13" spans="1:13">
      <c r="B13" s="5" t="s">
        <v>44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18"/>
  <dimension ref="A1:M1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1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9.33203125" style="5" bestFit="1" customWidth="1"/>
    <col min="14" max="16384" width="9.1640625" style="3"/>
  </cols>
  <sheetData>
    <row r="1" spans="1:13" s="2" customFormat="1" ht="29" customHeight="1">
      <c r="A1" s="28" t="s">
        <v>272</v>
      </c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2" customFormat="1" ht="62" customHeight="1" thickBot="1">
      <c r="A2" s="32"/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2.75" customHeight="1">
      <c r="A3" s="36" t="s">
        <v>296</v>
      </c>
      <c r="B3" s="42" t="s">
        <v>0</v>
      </c>
      <c r="C3" s="38" t="s">
        <v>298</v>
      </c>
      <c r="D3" s="38" t="s">
        <v>6</v>
      </c>
      <c r="E3" s="40" t="s">
        <v>299</v>
      </c>
      <c r="F3" s="40" t="s">
        <v>5</v>
      </c>
      <c r="G3" s="40" t="s">
        <v>9</v>
      </c>
      <c r="H3" s="40"/>
      <c r="I3" s="40"/>
      <c r="J3" s="40"/>
      <c r="K3" s="40" t="s">
        <v>95</v>
      </c>
      <c r="L3" s="40" t="s">
        <v>3</v>
      </c>
      <c r="M3" s="44" t="s">
        <v>2</v>
      </c>
    </row>
    <row r="4" spans="1:13" s="1" customFormat="1" ht="21" customHeight="1" thickBot="1">
      <c r="A4" s="37"/>
      <c r="B4" s="43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5"/>
    </row>
    <row r="5" spans="1:13" ht="16">
      <c r="A5" s="46" t="s">
        <v>10</v>
      </c>
      <c r="B5" s="46"/>
      <c r="C5" s="47"/>
      <c r="D5" s="47"/>
      <c r="E5" s="47"/>
      <c r="F5" s="47"/>
      <c r="G5" s="47"/>
      <c r="H5" s="47"/>
      <c r="I5" s="47"/>
      <c r="J5" s="47"/>
    </row>
    <row r="6" spans="1:13">
      <c r="A6" s="8" t="s">
        <v>45</v>
      </c>
      <c r="B6" s="7" t="s">
        <v>197</v>
      </c>
      <c r="C6" s="7" t="s">
        <v>198</v>
      </c>
      <c r="D6" s="7" t="s">
        <v>199</v>
      </c>
      <c r="E6" s="7" t="s">
        <v>300</v>
      </c>
      <c r="F6" s="7" t="s">
        <v>35</v>
      </c>
      <c r="G6" s="10" t="s">
        <v>200</v>
      </c>
      <c r="H6" s="10" t="s">
        <v>51</v>
      </c>
      <c r="I6" s="10" t="s">
        <v>58</v>
      </c>
      <c r="J6" s="8"/>
      <c r="K6" s="8" t="str">
        <f>"90,0"</f>
        <v>90,0</v>
      </c>
      <c r="L6" s="8" t="str">
        <f>"99,0630"</f>
        <v>99,0630</v>
      </c>
      <c r="M6" s="7" t="s">
        <v>42</v>
      </c>
    </row>
    <row r="7" spans="1:13">
      <c r="B7" s="5" t="s">
        <v>44</v>
      </c>
    </row>
    <row r="8" spans="1:13" ht="16">
      <c r="A8" s="41" t="s">
        <v>10</v>
      </c>
      <c r="B8" s="41"/>
      <c r="C8" s="41"/>
      <c r="D8" s="41"/>
      <c r="E8" s="41"/>
      <c r="F8" s="41"/>
      <c r="G8" s="41"/>
      <c r="H8" s="41"/>
      <c r="I8" s="41"/>
      <c r="J8" s="41"/>
    </row>
    <row r="9" spans="1:13">
      <c r="A9" s="8" t="s">
        <v>45</v>
      </c>
      <c r="B9" s="7" t="s">
        <v>11</v>
      </c>
      <c r="C9" s="7" t="s">
        <v>12</v>
      </c>
      <c r="D9" s="7" t="s">
        <v>13</v>
      </c>
      <c r="E9" s="7" t="s">
        <v>300</v>
      </c>
      <c r="F9" s="7" t="s">
        <v>119</v>
      </c>
      <c r="G9" s="10" t="s">
        <v>37</v>
      </c>
      <c r="H9" s="10" t="s">
        <v>16</v>
      </c>
      <c r="I9" s="10" t="s">
        <v>38</v>
      </c>
      <c r="J9" s="8"/>
      <c r="K9" s="8" t="str">
        <f>"215,0"</f>
        <v>215,0</v>
      </c>
      <c r="L9" s="8" t="str">
        <f>"166,9690"</f>
        <v>166,9690</v>
      </c>
      <c r="M9" s="7"/>
    </row>
    <row r="10" spans="1:13">
      <c r="B10" s="5" t="s">
        <v>44</v>
      </c>
    </row>
    <row r="11" spans="1:13" ht="16">
      <c r="A11" s="41" t="s">
        <v>17</v>
      </c>
      <c r="B11" s="41"/>
      <c r="C11" s="41"/>
      <c r="D11" s="41"/>
      <c r="E11" s="41"/>
      <c r="F11" s="41"/>
      <c r="G11" s="41"/>
      <c r="H11" s="41"/>
      <c r="I11" s="41"/>
      <c r="J11" s="41"/>
    </row>
    <row r="12" spans="1:13">
      <c r="A12" s="8" t="s">
        <v>45</v>
      </c>
      <c r="B12" s="7" t="s">
        <v>64</v>
      </c>
      <c r="C12" s="7" t="s">
        <v>65</v>
      </c>
      <c r="D12" s="7" t="s">
        <v>66</v>
      </c>
      <c r="E12" s="7" t="s">
        <v>301</v>
      </c>
      <c r="F12" s="7" t="s">
        <v>291</v>
      </c>
      <c r="G12" s="10" t="s">
        <v>14</v>
      </c>
      <c r="H12" s="10" t="s">
        <v>69</v>
      </c>
      <c r="I12" s="10" t="s">
        <v>70</v>
      </c>
      <c r="J12" s="8"/>
      <c r="K12" s="8" t="str">
        <f>"202,5"</f>
        <v>202,5</v>
      </c>
      <c r="L12" s="8" t="str">
        <f>"173,6602"</f>
        <v>173,6602</v>
      </c>
      <c r="M12" s="7"/>
    </row>
    <row r="13" spans="1:13">
      <c r="B13" s="5" t="s">
        <v>44</v>
      </c>
    </row>
    <row r="14" spans="1:13" ht="16">
      <c r="A14" s="41" t="s">
        <v>31</v>
      </c>
      <c r="B14" s="41"/>
      <c r="C14" s="41"/>
      <c r="D14" s="41"/>
      <c r="E14" s="41"/>
      <c r="F14" s="41"/>
      <c r="G14" s="41"/>
      <c r="H14" s="41"/>
      <c r="I14" s="41"/>
      <c r="J14" s="41"/>
    </row>
    <row r="15" spans="1:13">
      <c r="A15" s="12" t="s">
        <v>45</v>
      </c>
      <c r="B15" s="11" t="s">
        <v>201</v>
      </c>
      <c r="C15" s="11" t="s">
        <v>202</v>
      </c>
      <c r="D15" s="11" t="s">
        <v>203</v>
      </c>
      <c r="E15" s="11" t="s">
        <v>300</v>
      </c>
      <c r="F15" s="11" t="s">
        <v>35</v>
      </c>
      <c r="G15" s="17" t="s">
        <v>50</v>
      </c>
      <c r="H15" s="17" t="s">
        <v>67</v>
      </c>
      <c r="I15" s="12"/>
      <c r="J15" s="12"/>
      <c r="K15" s="12" t="str">
        <f>"160,0"</f>
        <v>160,0</v>
      </c>
      <c r="L15" s="12" t="str">
        <f>"95,2320"</f>
        <v>95,2320</v>
      </c>
      <c r="M15" s="11"/>
    </row>
    <row r="16" spans="1:13">
      <c r="A16" s="14" t="s">
        <v>45</v>
      </c>
      <c r="B16" s="13" t="s">
        <v>201</v>
      </c>
      <c r="C16" s="13" t="s">
        <v>204</v>
      </c>
      <c r="D16" s="13" t="s">
        <v>203</v>
      </c>
      <c r="E16" s="13" t="s">
        <v>303</v>
      </c>
      <c r="F16" s="13" t="s">
        <v>35</v>
      </c>
      <c r="G16" s="19" t="s">
        <v>50</v>
      </c>
      <c r="H16" s="19" t="s">
        <v>67</v>
      </c>
      <c r="I16" s="14"/>
      <c r="J16" s="14"/>
      <c r="K16" s="14" t="str">
        <f>"160,0"</f>
        <v>160,0</v>
      </c>
      <c r="L16" s="14" t="str">
        <f>"99,4222"</f>
        <v>99,4222</v>
      </c>
      <c r="M16" s="13"/>
    </row>
    <row r="17" spans="1:13">
      <c r="A17" s="16" t="s">
        <v>45</v>
      </c>
      <c r="B17" s="15" t="s">
        <v>205</v>
      </c>
      <c r="C17" s="15" t="s">
        <v>206</v>
      </c>
      <c r="D17" s="15" t="s">
        <v>207</v>
      </c>
      <c r="E17" s="15" t="s">
        <v>301</v>
      </c>
      <c r="F17" s="15" t="s">
        <v>208</v>
      </c>
      <c r="G17" s="22" t="s">
        <v>70</v>
      </c>
      <c r="H17" s="22" t="s">
        <v>209</v>
      </c>
      <c r="I17" s="21" t="s">
        <v>210</v>
      </c>
      <c r="J17" s="16"/>
      <c r="K17" s="16" t="str">
        <f>"212,5"</f>
        <v>212,5</v>
      </c>
      <c r="L17" s="16" t="str">
        <f>"159,8797"</f>
        <v>159,8797</v>
      </c>
      <c r="M17" s="15" t="s">
        <v>211</v>
      </c>
    </row>
    <row r="18" spans="1:13">
      <c r="B18" s="5" t="s">
        <v>44</v>
      </c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16"/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9.83203125" style="5" customWidth="1"/>
    <col min="3" max="3" width="27.5" style="5" bestFit="1" customWidth="1"/>
    <col min="4" max="4" width="15.5" style="5" bestFit="1" customWidth="1"/>
    <col min="5" max="5" width="9.1640625" style="5" customWidth="1"/>
    <col min="6" max="6" width="26.83203125" style="5" bestFit="1" customWidth="1"/>
    <col min="7" max="9" width="5.5" style="6" customWidth="1"/>
    <col min="10" max="10" width="4.83203125" style="6" customWidth="1"/>
    <col min="11" max="11" width="9.6640625" style="24" customWidth="1"/>
    <col min="12" max="12" width="8.83203125" style="6" customWidth="1"/>
    <col min="13" max="13" width="17.6640625" style="5" customWidth="1"/>
    <col min="14" max="16384" width="9.1640625" style="3"/>
  </cols>
  <sheetData>
    <row r="1" spans="1:13" s="2" customFormat="1" ht="29" customHeight="1">
      <c r="A1" s="28" t="s">
        <v>270</v>
      </c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2" customFormat="1" ht="62" customHeight="1" thickBot="1">
      <c r="A2" s="32"/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2.75" customHeight="1">
      <c r="A3" s="36" t="s">
        <v>296</v>
      </c>
      <c r="B3" s="42" t="s">
        <v>0</v>
      </c>
      <c r="C3" s="38" t="s">
        <v>298</v>
      </c>
      <c r="D3" s="38" t="s">
        <v>6</v>
      </c>
      <c r="E3" s="40" t="s">
        <v>299</v>
      </c>
      <c r="F3" s="40" t="s">
        <v>5</v>
      </c>
      <c r="G3" s="40" t="s">
        <v>9</v>
      </c>
      <c r="H3" s="40"/>
      <c r="I3" s="40"/>
      <c r="J3" s="40"/>
      <c r="K3" s="48" t="s">
        <v>95</v>
      </c>
      <c r="L3" s="40" t="s">
        <v>3</v>
      </c>
      <c r="M3" s="44" t="s">
        <v>2</v>
      </c>
    </row>
    <row r="4" spans="1:13" s="1" customFormat="1" ht="21" customHeight="1" thickBot="1">
      <c r="A4" s="37"/>
      <c r="B4" s="43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9"/>
      <c r="L4" s="39"/>
      <c r="M4" s="45"/>
    </row>
    <row r="5" spans="1:13" ht="16">
      <c r="A5" s="46" t="s">
        <v>216</v>
      </c>
      <c r="B5" s="46"/>
      <c r="C5" s="47"/>
      <c r="D5" s="47"/>
      <c r="E5" s="47"/>
      <c r="F5" s="47"/>
      <c r="G5" s="47"/>
      <c r="H5" s="47"/>
      <c r="I5" s="47"/>
      <c r="J5" s="47"/>
    </row>
    <row r="6" spans="1:13">
      <c r="A6" s="8" t="s">
        <v>43</v>
      </c>
      <c r="B6" s="7" t="s">
        <v>217</v>
      </c>
      <c r="C6" s="7" t="s">
        <v>218</v>
      </c>
      <c r="D6" s="7" t="s">
        <v>219</v>
      </c>
      <c r="E6" s="7" t="s">
        <v>301</v>
      </c>
      <c r="F6" s="7" t="s">
        <v>35</v>
      </c>
      <c r="G6" s="9" t="s">
        <v>220</v>
      </c>
      <c r="H6" s="9" t="s">
        <v>22</v>
      </c>
      <c r="I6" s="9" t="s">
        <v>22</v>
      </c>
      <c r="J6" s="8"/>
      <c r="K6" s="23">
        <v>0</v>
      </c>
      <c r="L6" s="8" t="str">
        <f>"0,0000"</f>
        <v>0,0000</v>
      </c>
      <c r="M6" s="7"/>
    </row>
    <row r="7" spans="1:13">
      <c r="B7" s="5" t="s">
        <v>44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1"/>
  <dimension ref="A1:Q13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7.33203125" style="5" bestFit="1" customWidth="1"/>
    <col min="3" max="3" width="27.6640625" style="5" bestFit="1" customWidth="1"/>
    <col min="4" max="4" width="21.5" style="5" bestFit="1" customWidth="1"/>
    <col min="5" max="5" width="10.5" style="5" bestFit="1" customWidth="1"/>
    <col min="6" max="6" width="31.5" style="5" bestFit="1" customWidth="1"/>
    <col min="7" max="14" width="5.5" style="6" customWidth="1"/>
    <col min="15" max="15" width="7.83203125" style="6" bestFit="1" customWidth="1"/>
    <col min="16" max="16" width="7.5" style="6" bestFit="1" customWidth="1"/>
    <col min="17" max="17" width="20.1640625" style="5" customWidth="1"/>
    <col min="18" max="16384" width="9.1640625" style="3"/>
  </cols>
  <sheetData>
    <row r="1" spans="1:17" s="2" customFormat="1" ht="29" customHeight="1">
      <c r="A1" s="28" t="s">
        <v>265</v>
      </c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1"/>
    </row>
    <row r="2" spans="1:17" s="2" customFormat="1" ht="62" customHeight="1" thickBot="1">
      <c r="A2" s="32"/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5"/>
    </row>
    <row r="3" spans="1:17" s="1" customFormat="1" ht="12.75" customHeight="1">
      <c r="A3" s="36" t="s">
        <v>296</v>
      </c>
      <c r="B3" s="42" t="s">
        <v>0</v>
      </c>
      <c r="C3" s="38" t="s">
        <v>298</v>
      </c>
      <c r="D3" s="38" t="s">
        <v>6</v>
      </c>
      <c r="E3" s="40" t="s">
        <v>299</v>
      </c>
      <c r="F3" s="40" t="s">
        <v>5</v>
      </c>
      <c r="G3" s="40" t="s">
        <v>297</v>
      </c>
      <c r="H3" s="40"/>
      <c r="I3" s="40"/>
      <c r="J3" s="40"/>
      <c r="K3" s="40" t="s">
        <v>264</v>
      </c>
      <c r="L3" s="40"/>
      <c r="M3" s="40"/>
      <c r="N3" s="40"/>
      <c r="O3" s="40" t="s">
        <v>1</v>
      </c>
      <c r="P3" s="40" t="s">
        <v>3</v>
      </c>
      <c r="Q3" s="44" t="s">
        <v>2</v>
      </c>
    </row>
    <row r="4" spans="1:17" s="1" customFormat="1" ht="21" customHeight="1" thickBot="1">
      <c r="A4" s="37"/>
      <c r="B4" s="43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9"/>
      <c r="P4" s="39"/>
      <c r="Q4" s="45"/>
    </row>
    <row r="5" spans="1:17" ht="16">
      <c r="A5" s="46" t="s">
        <v>96</v>
      </c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7">
      <c r="A6" s="8" t="s">
        <v>45</v>
      </c>
      <c r="B6" s="7" t="s">
        <v>136</v>
      </c>
      <c r="C6" s="7" t="s">
        <v>137</v>
      </c>
      <c r="D6" s="7" t="s">
        <v>138</v>
      </c>
      <c r="E6" s="7" t="s">
        <v>300</v>
      </c>
      <c r="F6" s="7" t="s">
        <v>56</v>
      </c>
      <c r="G6" s="10" t="s">
        <v>253</v>
      </c>
      <c r="H6" s="10" t="s">
        <v>254</v>
      </c>
      <c r="I6" s="10" t="s">
        <v>255</v>
      </c>
      <c r="J6" s="8"/>
      <c r="K6" s="10" t="s">
        <v>254</v>
      </c>
      <c r="L6" s="10" t="s">
        <v>256</v>
      </c>
      <c r="M6" s="10" t="s">
        <v>255</v>
      </c>
      <c r="N6" s="8"/>
      <c r="O6" s="8" t="str">
        <f>"60,0"</f>
        <v>60,0</v>
      </c>
      <c r="P6" s="8" t="str">
        <f>"64,2960"</f>
        <v>64,2960</v>
      </c>
      <c r="Q6" s="7"/>
    </row>
    <row r="7" spans="1:17">
      <c r="B7" s="5" t="s">
        <v>44</v>
      </c>
    </row>
    <row r="8" spans="1:17" ht="16">
      <c r="A8" s="41" t="s">
        <v>86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spans="1:17">
      <c r="A9" s="8" t="s">
        <v>45</v>
      </c>
      <c r="B9" s="7" t="s">
        <v>257</v>
      </c>
      <c r="C9" s="7" t="s">
        <v>258</v>
      </c>
      <c r="D9" s="7" t="s">
        <v>259</v>
      </c>
      <c r="E9" s="7" t="s">
        <v>300</v>
      </c>
      <c r="F9" s="7" t="s">
        <v>119</v>
      </c>
      <c r="G9" s="10" t="s">
        <v>242</v>
      </c>
      <c r="H9" s="10" t="s">
        <v>260</v>
      </c>
      <c r="I9" s="10" t="s">
        <v>232</v>
      </c>
      <c r="J9" s="8"/>
      <c r="K9" s="10" t="s">
        <v>75</v>
      </c>
      <c r="L9" s="10" t="s">
        <v>76</v>
      </c>
      <c r="M9" s="10" t="s">
        <v>60</v>
      </c>
      <c r="N9" s="8"/>
      <c r="O9" s="8" t="str">
        <f>"130,0"</f>
        <v>130,0</v>
      </c>
      <c r="P9" s="8" t="str">
        <f>"90,8700"</f>
        <v>90,8700</v>
      </c>
      <c r="Q9" s="7"/>
    </row>
    <row r="10" spans="1:17">
      <c r="B10" s="5" t="s">
        <v>44</v>
      </c>
    </row>
    <row r="11" spans="1:17" ht="16">
      <c r="A11" s="41" t="s">
        <v>90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</row>
    <row r="12" spans="1:17">
      <c r="A12" s="8" t="s">
        <v>45</v>
      </c>
      <c r="B12" s="7" t="s">
        <v>261</v>
      </c>
      <c r="C12" s="7" t="s">
        <v>285</v>
      </c>
      <c r="D12" s="7" t="s">
        <v>262</v>
      </c>
      <c r="E12" s="7" t="s">
        <v>306</v>
      </c>
      <c r="F12" s="7" t="s">
        <v>56</v>
      </c>
      <c r="G12" s="10" t="s">
        <v>61</v>
      </c>
      <c r="H12" s="10" t="s">
        <v>62</v>
      </c>
      <c r="I12" s="10" t="s">
        <v>242</v>
      </c>
      <c r="J12" s="8"/>
      <c r="K12" s="9" t="s">
        <v>75</v>
      </c>
      <c r="L12" s="10" t="s">
        <v>76</v>
      </c>
      <c r="M12" s="9" t="s">
        <v>139</v>
      </c>
      <c r="N12" s="8"/>
      <c r="O12" s="8" t="str">
        <f>"115,0"</f>
        <v>115,0</v>
      </c>
      <c r="P12" s="8" t="str">
        <f>"74,9627"</f>
        <v>74,9627</v>
      </c>
      <c r="Q12" s="7" t="s">
        <v>263</v>
      </c>
    </row>
    <row r="13" spans="1:17">
      <c r="B13" s="5" t="s">
        <v>44</v>
      </c>
    </row>
  </sheetData>
  <mergeCells count="15">
    <mergeCell ref="A8:N8"/>
    <mergeCell ref="A11:N11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2"/>
  <dimension ref="A1:Q13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.1640625" style="5" bestFit="1" customWidth="1"/>
    <col min="7" max="14" width="5.5" style="6" customWidth="1"/>
    <col min="15" max="15" width="7.83203125" style="6" bestFit="1" customWidth="1"/>
    <col min="16" max="16" width="7.5" style="6" bestFit="1" customWidth="1"/>
    <col min="17" max="17" width="21.1640625" style="5" customWidth="1"/>
    <col min="18" max="16384" width="9.1640625" style="3"/>
  </cols>
  <sheetData>
    <row r="1" spans="1:17" s="2" customFormat="1" ht="29" customHeight="1">
      <c r="A1" s="28" t="s">
        <v>266</v>
      </c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1"/>
    </row>
    <row r="2" spans="1:17" s="2" customFormat="1" ht="62" customHeight="1" thickBot="1">
      <c r="A2" s="32"/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5"/>
    </row>
    <row r="3" spans="1:17" s="1" customFormat="1" ht="12.75" customHeight="1">
      <c r="A3" s="36" t="s">
        <v>296</v>
      </c>
      <c r="B3" s="42" t="s">
        <v>0</v>
      </c>
      <c r="C3" s="38" t="s">
        <v>298</v>
      </c>
      <c r="D3" s="38" t="s">
        <v>6</v>
      </c>
      <c r="E3" s="40" t="s">
        <v>299</v>
      </c>
      <c r="F3" s="40" t="s">
        <v>5</v>
      </c>
      <c r="G3" s="40" t="s">
        <v>297</v>
      </c>
      <c r="H3" s="40"/>
      <c r="I3" s="40"/>
      <c r="J3" s="40"/>
      <c r="K3" s="40" t="s">
        <v>264</v>
      </c>
      <c r="L3" s="40"/>
      <c r="M3" s="40"/>
      <c r="N3" s="40"/>
      <c r="O3" s="40" t="s">
        <v>1</v>
      </c>
      <c r="P3" s="40" t="s">
        <v>3</v>
      </c>
      <c r="Q3" s="44" t="s">
        <v>2</v>
      </c>
    </row>
    <row r="4" spans="1:17" s="1" customFormat="1" ht="21" customHeight="1" thickBot="1">
      <c r="A4" s="37"/>
      <c r="B4" s="43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9"/>
      <c r="P4" s="39"/>
      <c r="Q4" s="45"/>
    </row>
    <row r="5" spans="1:17" ht="16">
      <c r="A5" s="46" t="s">
        <v>86</v>
      </c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7">
      <c r="A6" s="8" t="s">
        <v>45</v>
      </c>
      <c r="B6" s="7" t="s">
        <v>243</v>
      </c>
      <c r="C6" s="7" t="s">
        <v>244</v>
      </c>
      <c r="D6" s="7" t="s">
        <v>245</v>
      </c>
      <c r="E6" s="7" t="s">
        <v>300</v>
      </c>
      <c r="F6" s="7" t="s">
        <v>208</v>
      </c>
      <c r="G6" s="10" t="s">
        <v>76</v>
      </c>
      <c r="H6" s="10" t="s">
        <v>60</v>
      </c>
      <c r="I6" s="9" t="s">
        <v>108</v>
      </c>
      <c r="J6" s="8"/>
      <c r="K6" s="10" t="s">
        <v>60</v>
      </c>
      <c r="L6" s="10" t="s">
        <v>108</v>
      </c>
      <c r="M6" s="9" t="s">
        <v>61</v>
      </c>
      <c r="N6" s="8"/>
      <c r="O6" s="8" t="str">
        <f>"112,5"</f>
        <v>112,5</v>
      </c>
      <c r="P6" s="8" t="str">
        <f>"80,6906"</f>
        <v>80,6906</v>
      </c>
      <c r="Q6" s="7" t="s">
        <v>246</v>
      </c>
    </row>
    <row r="7" spans="1:17">
      <c r="B7" s="5" t="s">
        <v>44</v>
      </c>
    </row>
    <row r="8" spans="1:17" ht="16">
      <c r="A8" s="41" t="s">
        <v>125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spans="1:17">
      <c r="A9" s="8" t="s">
        <v>45</v>
      </c>
      <c r="B9" s="7" t="s">
        <v>247</v>
      </c>
      <c r="C9" s="7" t="s">
        <v>248</v>
      </c>
      <c r="D9" s="7" t="s">
        <v>249</v>
      </c>
      <c r="E9" s="7" t="s">
        <v>300</v>
      </c>
      <c r="F9" s="7" t="s">
        <v>208</v>
      </c>
      <c r="G9" s="10" t="s">
        <v>58</v>
      </c>
      <c r="H9" s="9" t="s">
        <v>83</v>
      </c>
      <c r="I9" s="9" t="s">
        <v>83</v>
      </c>
      <c r="J9" s="8"/>
      <c r="K9" s="10" t="s">
        <v>60</v>
      </c>
      <c r="L9" s="10" t="s">
        <v>108</v>
      </c>
      <c r="M9" s="9" t="s">
        <v>242</v>
      </c>
      <c r="N9" s="8"/>
      <c r="O9" s="8" t="str">
        <f>"147,5"</f>
        <v>147,5</v>
      </c>
      <c r="P9" s="8" t="str">
        <f>"86,0367"</f>
        <v>86,0367</v>
      </c>
      <c r="Q9" s="7"/>
    </row>
    <row r="10" spans="1:17">
      <c r="B10" s="5" t="s">
        <v>44</v>
      </c>
    </row>
    <row r="11" spans="1:17" ht="16">
      <c r="A11" s="41" t="s">
        <v>31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</row>
    <row r="12" spans="1:17">
      <c r="A12" s="8" t="s">
        <v>45</v>
      </c>
      <c r="B12" s="7" t="s">
        <v>250</v>
      </c>
      <c r="C12" s="7" t="s">
        <v>286</v>
      </c>
      <c r="D12" s="7" t="s">
        <v>251</v>
      </c>
      <c r="E12" s="7" t="s">
        <v>303</v>
      </c>
      <c r="F12" s="7" t="s">
        <v>56</v>
      </c>
      <c r="G12" s="9" t="s">
        <v>63</v>
      </c>
      <c r="H12" s="10" t="s">
        <v>63</v>
      </c>
      <c r="I12" s="9" t="s">
        <v>120</v>
      </c>
      <c r="J12" s="8"/>
      <c r="K12" s="10" t="s">
        <v>252</v>
      </c>
      <c r="L12" s="10" t="s">
        <v>200</v>
      </c>
      <c r="M12" s="9" t="s">
        <v>232</v>
      </c>
      <c r="N12" s="8"/>
      <c r="O12" s="8" t="str">
        <f>"170,0"</f>
        <v>170,0</v>
      </c>
      <c r="P12" s="8" t="str">
        <f>"98,8961"</f>
        <v>98,8961</v>
      </c>
      <c r="Q12" s="7"/>
    </row>
    <row r="13" spans="1:17">
      <c r="B13" s="5" t="s">
        <v>44</v>
      </c>
    </row>
  </sheetData>
  <mergeCells count="15">
    <mergeCell ref="A8:N8"/>
    <mergeCell ref="A11:N11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13"/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664062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18.83203125" style="5" customWidth="1"/>
    <col min="14" max="16384" width="9.1640625" style="3"/>
  </cols>
  <sheetData>
    <row r="1" spans="1:13" s="2" customFormat="1" ht="29" customHeight="1">
      <c r="A1" s="28" t="s">
        <v>267</v>
      </c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2" customFormat="1" ht="62" customHeight="1" thickBot="1">
      <c r="A2" s="32"/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2.75" customHeight="1">
      <c r="A3" s="36" t="s">
        <v>296</v>
      </c>
      <c r="B3" s="42" t="s">
        <v>0</v>
      </c>
      <c r="C3" s="38" t="s">
        <v>298</v>
      </c>
      <c r="D3" s="38" t="s">
        <v>6</v>
      </c>
      <c r="E3" s="40" t="s">
        <v>299</v>
      </c>
      <c r="F3" s="40" t="s">
        <v>5</v>
      </c>
      <c r="G3" s="40" t="s">
        <v>297</v>
      </c>
      <c r="H3" s="40"/>
      <c r="I3" s="40"/>
      <c r="J3" s="40"/>
      <c r="K3" s="40" t="s">
        <v>95</v>
      </c>
      <c r="L3" s="40" t="s">
        <v>3</v>
      </c>
      <c r="M3" s="44" t="s">
        <v>2</v>
      </c>
    </row>
    <row r="4" spans="1:13" s="1" customFormat="1" ht="21" customHeight="1" thickBot="1">
      <c r="A4" s="37"/>
      <c r="B4" s="43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5"/>
    </row>
    <row r="5" spans="1:13" ht="16">
      <c r="A5" s="46" t="s">
        <v>10</v>
      </c>
      <c r="B5" s="46"/>
      <c r="C5" s="47"/>
      <c r="D5" s="47"/>
      <c r="E5" s="47"/>
      <c r="F5" s="47"/>
      <c r="G5" s="47"/>
      <c r="H5" s="47"/>
      <c r="I5" s="47"/>
      <c r="J5" s="47"/>
    </row>
    <row r="6" spans="1:13">
      <c r="A6" s="8" t="s">
        <v>45</v>
      </c>
      <c r="B6" s="7" t="s">
        <v>80</v>
      </c>
      <c r="C6" s="7" t="s">
        <v>81</v>
      </c>
      <c r="D6" s="7" t="s">
        <v>82</v>
      </c>
      <c r="E6" s="7" t="s">
        <v>300</v>
      </c>
      <c r="F6" s="7" t="s">
        <v>289</v>
      </c>
      <c r="G6" s="10" t="s">
        <v>237</v>
      </c>
      <c r="H6" s="10" t="s">
        <v>238</v>
      </c>
      <c r="I6" s="10" t="s">
        <v>75</v>
      </c>
      <c r="J6" s="8"/>
      <c r="K6" s="8" t="str">
        <f>"45,0"</f>
        <v>45,0</v>
      </c>
      <c r="L6" s="8" t="str">
        <f>"34,2000"</f>
        <v>34,2000</v>
      </c>
      <c r="M6" s="7"/>
    </row>
    <row r="7" spans="1:13">
      <c r="B7" s="5" t="s">
        <v>44</v>
      </c>
    </row>
    <row r="8" spans="1:13" ht="16">
      <c r="A8" s="41" t="s">
        <v>90</v>
      </c>
      <c r="B8" s="41"/>
      <c r="C8" s="41"/>
      <c r="D8" s="41"/>
      <c r="E8" s="41"/>
      <c r="F8" s="41"/>
      <c r="G8" s="41"/>
      <c r="H8" s="41"/>
      <c r="I8" s="41"/>
      <c r="J8" s="41"/>
    </row>
    <row r="9" spans="1:13">
      <c r="A9" s="8" t="s">
        <v>45</v>
      </c>
      <c r="B9" s="7" t="s">
        <v>239</v>
      </c>
      <c r="C9" s="7" t="s">
        <v>240</v>
      </c>
      <c r="D9" s="7" t="s">
        <v>241</v>
      </c>
      <c r="E9" s="7" t="s">
        <v>300</v>
      </c>
      <c r="F9" s="7" t="s">
        <v>290</v>
      </c>
      <c r="G9" s="10" t="s">
        <v>108</v>
      </c>
      <c r="H9" s="10" t="s">
        <v>61</v>
      </c>
      <c r="I9" s="10" t="s">
        <v>242</v>
      </c>
      <c r="J9" s="8"/>
      <c r="K9" s="8" t="str">
        <f>"65,0"</f>
        <v>65,0</v>
      </c>
      <c r="L9" s="8" t="str">
        <f>"42,7927"</f>
        <v>42,7927</v>
      </c>
      <c r="M9" s="7"/>
    </row>
    <row r="10" spans="1:13">
      <c r="B10" s="5" t="s">
        <v>44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14"/>
  <dimension ref="A1:M14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.1640625" style="5" bestFit="1" customWidth="1"/>
    <col min="7" max="10" width="5.5" style="6" customWidth="1"/>
    <col min="11" max="11" width="10.5" style="6" bestFit="1" customWidth="1"/>
    <col min="12" max="12" width="9" style="6" customWidth="1"/>
    <col min="13" max="13" width="20.5" style="5" customWidth="1"/>
    <col min="14" max="16384" width="9.1640625" style="3"/>
  </cols>
  <sheetData>
    <row r="1" spans="1:13" s="2" customFormat="1" ht="29" customHeight="1">
      <c r="A1" s="28" t="s">
        <v>268</v>
      </c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2" customFormat="1" ht="62" customHeight="1" thickBot="1">
      <c r="A2" s="32"/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2.75" customHeight="1">
      <c r="A3" s="36" t="s">
        <v>296</v>
      </c>
      <c r="B3" s="42" t="s">
        <v>0</v>
      </c>
      <c r="C3" s="38" t="s">
        <v>298</v>
      </c>
      <c r="D3" s="38" t="s">
        <v>6</v>
      </c>
      <c r="E3" s="40" t="s">
        <v>299</v>
      </c>
      <c r="F3" s="40" t="s">
        <v>5</v>
      </c>
      <c r="G3" s="40" t="s">
        <v>297</v>
      </c>
      <c r="H3" s="40"/>
      <c r="I3" s="40"/>
      <c r="J3" s="40"/>
      <c r="K3" s="40" t="s">
        <v>95</v>
      </c>
      <c r="L3" s="40" t="s">
        <v>3</v>
      </c>
      <c r="M3" s="44" t="s">
        <v>2</v>
      </c>
    </row>
    <row r="4" spans="1:13" s="1" customFormat="1" ht="21" customHeight="1" thickBot="1">
      <c r="A4" s="37"/>
      <c r="B4" s="43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5"/>
    </row>
    <row r="5" spans="1:13" ht="16">
      <c r="A5" s="46" t="s">
        <v>86</v>
      </c>
      <c r="B5" s="46"/>
      <c r="C5" s="47"/>
      <c r="D5" s="47"/>
      <c r="E5" s="47"/>
      <c r="F5" s="47"/>
      <c r="G5" s="47"/>
      <c r="H5" s="47"/>
      <c r="I5" s="47"/>
      <c r="J5" s="47"/>
    </row>
    <row r="6" spans="1:13">
      <c r="A6" s="8" t="s">
        <v>45</v>
      </c>
      <c r="B6" s="7" t="s">
        <v>226</v>
      </c>
      <c r="C6" s="7" t="s">
        <v>227</v>
      </c>
      <c r="D6" s="7" t="s">
        <v>228</v>
      </c>
      <c r="E6" s="7" t="s">
        <v>300</v>
      </c>
      <c r="F6" s="7" t="s">
        <v>287</v>
      </c>
      <c r="G6" s="10" t="s">
        <v>75</v>
      </c>
      <c r="H6" s="9" t="s">
        <v>60</v>
      </c>
      <c r="I6" s="10" t="s">
        <v>61</v>
      </c>
      <c r="J6" s="8"/>
      <c r="K6" s="8" t="str">
        <f>"60,0"</f>
        <v>60,0</v>
      </c>
      <c r="L6" s="8" t="str">
        <f>"43,5750"</f>
        <v>43,5750</v>
      </c>
      <c r="M6" s="7"/>
    </row>
    <row r="7" spans="1:13">
      <c r="B7" s="5" t="s">
        <v>44</v>
      </c>
    </row>
    <row r="8" spans="1:13" ht="16">
      <c r="A8" s="41" t="s">
        <v>17</v>
      </c>
      <c r="B8" s="41"/>
      <c r="C8" s="41"/>
      <c r="D8" s="41"/>
      <c r="E8" s="41"/>
      <c r="F8" s="41"/>
      <c r="G8" s="41"/>
      <c r="H8" s="41"/>
      <c r="I8" s="41"/>
      <c r="J8" s="41"/>
    </row>
    <row r="9" spans="1:13">
      <c r="A9" s="12" t="s">
        <v>45</v>
      </c>
      <c r="B9" s="11" t="s">
        <v>229</v>
      </c>
      <c r="C9" s="11" t="s">
        <v>230</v>
      </c>
      <c r="D9" s="11" t="s">
        <v>231</v>
      </c>
      <c r="E9" s="11" t="s">
        <v>300</v>
      </c>
      <c r="F9" s="11" t="s">
        <v>284</v>
      </c>
      <c r="G9" s="17" t="s">
        <v>200</v>
      </c>
      <c r="H9" s="17" t="s">
        <v>232</v>
      </c>
      <c r="I9" s="17" t="s">
        <v>233</v>
      </c>
      <c r="J9" s="12"/>
      <c r="K9" s="12" t="str">
        <f>"78,5"</f>
        <v>78,5</v>
      </c>
      <c r="L9" s="12" t="str">
        <f>"50,4834"</f>
        <v>50,4834</v>
      </c>
      <c r="M9" s="11"/>
    </row>
    <row r="10" spans="1:13">
      <c r="A10" s="16" t="s">
        <v>45</v>
      </c>
      <c r="B10" s="15" t="s">
        <v>64</v>
      </c>
      <c r="C10" s="15" t="s">
        <v>65</v>
      </c>
      <c r="D10" s="15" t="s">
        <v>66</v>
      </c>
      <c r="E10" s="15" t="s">
        <v>301</v>
      </c>
      <c r="F10" s="15" t="s">
        <v>291</v>
      </c>
      <c r="G10" s="22" t="s">
        <v>234</v>
      </c>
      <c r="H10" s="22" t="s">
        <v>139</v>
      </c>
      <c r="I10" s="22" t="s">
        <v>60</v>
      </c>
      <c r="J10" s="16"/>
      <c r="K10" s="16" t="str">
        <f>"55,0"</f>
        <v>55,0</v>
      </c>
      <c r="L10" s="16" t="str">
        <f>"44,2077"</f>
        <v>44,2077</v>
      </c>
      <c r="M10" s="15"/>
    </row>
    <row r="11" spans="1:13">
      <c r="B11" s="5" t="s">
        <v>44</v>
      </c>
    </row>
    <row r="12" spans="1:13" ht="16">
      <c r="A12" s="41" t="s">
        <v>125</v>
      </c>
      <c r="B12" s="41"/>
      <c r="C12" s="41"/>
      <c r="D12" s="41"/>
      <c r="E12" s="41"/>
      <c r="F12" s="41"/>
      <c r="G12" s="41"/>
      <c r="H12" s="41"/>
      <c r="I12" s="41"/>
      <c r="J12" s="41"/>
    </row>
    <row r="13" spans="1:13">
      <c r="A13" s="8" t="s">
        <v>45</v>
      </c>
      <c r="B13" s="7" t="s">
        <v>190</v>
      </c>
      <c r="C13" s="7" t="s">
        <v>235</v>
      </c>
      <c r="D13" s="7" t="s">
        <v>236</v>
      </c>
      <c r="E13" s="7" t="s">
        <v>300</v>
      </c>
      <c r="F13" s="7" t="s">
        <v>56</v>
      </c>
      <c r="G13" s="10" t="s">
        <v>75</v>
      </c>
      <c r="H13" s="10" t="s">
        <v>76</v>
      </c>
      <c r="I13" s="10" t="s">
        <v>108</v>
      </c>
      <c r="J13" s="8"/>
      <c r="K13" s="8" t="str">
        <f>"57,5"</f>
        <v>57,5</v>
      </c>
      <c r="L13" s="8" t="str">
        <f>"34,0371"</f>
        <v>34,0371</v>
      </c>
      <c r="M13" s="7"/>
    </row>
    <row r="14" spans="1:13">
      <c r="B14" s="5" t="s">
        <v>44</v>
      </c>
    </row>
  </sheetData>
  <mergeCells count="14">
    <mergeCell ref="A8:J8"/>
    <mergeCell ref="A12:J12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Лист2"/>
  <dimension ref="A1:U10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8.3320312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0.1640625" style="5" bestFit="1" customWidth="1"/>
    <col min="7" max="9" width="5.5" style="6" customWidth="1"/>
    <col min="10" max="10" width="4.83203125" style="6" customWidth="1"/>
    <col min="11" max="12" width="4.5" style="6" customWidth="1"/>
    <col min="13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5.5" style="5" bestFit="1" customWidth="1"/>
    <col min="22" max="16384" width="9.1640625" style="3"/>
  </cols>
  <sheetData>
    <row r="1" spans="1:21" s="2" customFormat="1" ht="29" customHeight="1">
      <c r="A1" s="28" t="s">
        <v>281</v>
      </c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1"/>
    </row>
    <row r="2" spans="1:21" s="2" customFormat="1" ht="62" customHeight="1" thickBot="1">
      <c r="A2" s="32"/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5"/>
    </row>
    <row r="3" spans="1:21" s="1" customFormat="1" ht="12.75" customHeight="1">
      <c r="A3" s="36" t="s">
        <v>296</v>
      </c>
      <c r="B3" s="42" t="s">
        <v>0</v>
      </c>
      <c r="C3" s="38" t="s">
        <v>298</v>
      </c>
      <c r="D3" s="38" t="s">
        <v>6</v>
      </c>
      <c r="E3" s="40" t="s">
        <v>299</v>
      </c>
      <c r="F3" s="40" t="s">
        <v>5</v>
      </c>
      <c r="G3" s="40" t="s">
        <v>7</v>
      </c>
      <c r="H3" s="40"/>
      <c r="I3" s="40"/>
      <c r="J3" s="40"/>
      <c r="K3" s="40" t="s">
        <v>8</v>
      </c>
      <c r="L3" s="40"/>
      <c r="M3" s="40"/>
      <c r="N3" s="40"/>
      <c r="O3" s="40" t="s">
        <v>9</v>
      </c>
      <c r="P3" s="40"/>
      <c r="Q3" s="40"/>
      <c r="R3" s="40"/>
      <c r="S3" s="40" t="s">
        <v>1</v>
      </c>
      <c r="T3" s="40" t="s">
        <v>3</v>
      </c>
      <c r="U3" s="44" t="s">
        <v>2</v>
      </c>
    </row>
    <row r="4" spans="1:21" s="1" customFormat="1" ht="21" customHeight="1" thickBot="1">
      <c r="A4" s="37"/>
      <c r="B4" s="43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9"/>
      <c r="T4" s="39"/>
      <c r="U4" s="45"/>
    </row>
    <row r="5" spans="1:21" ht="16">
      <c r="A5" s="46" t="s">
        <v>10</v>
      </c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21">
      <c r="A6" s="8" t="s">
        <v>45</v>
      </c>
      <c r="B6" s="7" t="s">
        <v>53</v>
      </c>
      <c r="C6" s="7" t="s">
        <v>54</v>
      </c>
      <c r="D6" s="7" t="s">
        <v>55</v>
      </c>
      <c r="E6" s="7" t="s">
        <v>300</v>
      </c>
      <c r="F6" s="7" t="s">
        <v>56</v>
      </c>
      <c r="G6" s="10" t="s">
        <v>57</v>
      </c>
      <c r="H6" s="10" t="s">
        <v>58</v>
      </c>
      <c r="I6" s="9" t="s">
        <v>59</v>
      </c>
      <c r="J6" s="8"/>
      <c r="K6" s="10" t="s">
        <v>60</v>
      </c>
      <c r="L6" s="10" t="s">
        <v>61</v>
      </c>
      <c r="M6" s="9" t="s">
        <v>62</v>
      </c>
      <c r="N6" s="8"/>
      <c r="O6" s="10" t="s">
        <v>58</v>
      </c>
      <c r="P6" s="9" t="s">
        <v>63</v>
      </c>
      <c r="Q6" s="10" t="s">
        <v>63</v>
      </c>
      <c r="R6" s="8"/>
      <c r="S6" s="8" t="str">
        <f>"250,0"</f>
        <v>250,0</v>
      </c>
      <c r="T6" s="8" t="str">
        <f>"261,9750"</f>
        <v>261,9750</v>
      </c>
      <c r="U6" s="7"/>
    </row>
    <row r="7" spans="1:21">
      <c r="B7" s="5" t="s">
        <v>44</v>
      </c>
    </row>
    <row r="8" spans="1:21" ht="16">
      <c r="A8" s="41" t="s">
        <v>17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</row>
    <row r="9" spans="1:21">
      <c r="A9" s="8" t="s">
        <v>45</v>
      </c>
      <c r="B9" s="7" t="s">
        <v>64</v>
      </c>
      <c r="C9" s="7" t="s">
        <v>65</v>
      </c>
      <c r="D9" s="7" t="s">
        <v>66</v>
      </c>
      <c r="E9" s="7" t="s">
        <v>301</v>
      </c>
      <c r="F9" s="7" t="s">
        <v>291</v>
      </c>
      <c r="G9" s="10" t="s">
        <v>67</v>
      </c>
      <c r="H9" s="10" t="s">
        <v>68</v>
      </c>
      <c r="I9" s="9" t="s">
        <v>25</v>
      </c>
      <c r="J9" s="8"/>
      <c r="K9" s="10" t="s">
        <v>58</v>
      </c>
      <c r="L9" s="10" t="s">
        <v>59</v>
      </c>
      <c r="M9" s="9" t="s">
        <v>63</v>
      </c>
      <c r="N9" s="8"/>
      <c r="O9" s="10" t="s">
        <v>14</v>
      </c>
      <c r="P9" s="10" t="s">
        <v>69</v>
      </c>
      <c r="Q9" s="10" t="s">
        <v>70</v>
      </c>
      <c r="R9" s="8"/>
      <c r="S9" s="8" t="str">
        <f>"470,0"</f>
        <v>470,0</v>
      </c>
      <c r="T9" s="8" t="str">
        <f>"403,0633"</f>
        <v>403,0633</v>
      </c>
      <c r="U9" s="7"/>
    </row>
    <row r="10" spans="1:21">
      <c r="B10" s="5" t="s">
        <v>44</v>
      </c>
    </row>
  </sheetData>
  <mergeCells count="15">
    <mergeCell ref="A8:R8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Лист3"/>
  <dimension ref="A1:U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6.33203125" style="5" bestFit="1" customWidth="1"/>
    <col min="3" max="3" width="26.33203125" style="5" bestFit="1" customWidth="1"/>
    <col min="4" max="4" width="15.5" style="5" bestFit="1" customWidth="1"/>
    <col min="5" max="5" width="8.83203125" style="5" customWidth="1"/>
    <col min="6" max="6" width="31.1640625" style="5" bestFit="1" customWidth="1"/>
    <col min="7" max="18" width="5.5" style="6" customWidth="1"/>
    <col min="19" max="19" width="7.83203125" style="24" bestFit="1" customWidth="1"/>
    <col min="20" max="20" width="7.6640625" style="6" customWidth="1"/>
    <col min="21" max="21" width="19.33203125" style="5" customWidth="1"/>
    <col min="22" max="16384" width="9.1640625" style="3"/>
  </cols>
  <sheetData>
    <row r="1" spans="1:21" s="2" customFormat="1" ht="29" customHeight="1">
      <c r="A1" s="28" t="s">
        <v>282</v>
      </c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1"/>
    </row>
    <row r="2" spans="1:21" s="2" customFormat="1" ht="62" customHeight="1" thickBot="1">
      <c r="A2" s="32"/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5"/>
    </row>
    <row r="3" spans="1:21" s="1" customFormat="1" ht="12.75" customHeight="1">
      <c r="A3" s="36" t="s">
        <v>296</v>
      </c>
      <c r="B3" s="42" t="s">
        <v>0</v>
      </c>
      <c r="C3" s="38" t="s">
        <v>298</v>
      </c>
      <c r="D3" s="38" t="s">
        <v>6</v>
      </c>
      <c r="E3" s="40" t="s">
        <v>299</v>
      </c>
      <c r="F3" s="40" t="s">
        <v>5</v>
      </c>
      <c r="G3" s="40" t="s">
        <v>7</v>
      </c>
      <c r="H3" s="40"/>
      <c r="I3" s="40"/>
      <c r="J3" s="40"/>
      <c r="K3" s="40" t="s">
        <v>8</v>
      </c>
      <c r="L3" s="40"/>
      <c r="M3" s="40"/>
      <c r="N3" s="40"/>
      <c r="O3" s="40" t="s">
        <v>9</v>
      </c>
      <c r="P3" s="40"/>
      <c r="Q3" s="40"/>
      <c r="R3" s="40"/>
      <c r="S3" s="48" t="s">
        <v>1</v>
      </c>
      <c r="T3" s="40" t="s">
        <v>3</v>
      </c>
      <c r="U3" s="44" t="s">
        <v>2</v>
      </c>
    </row>
    <row r="4" spans="1:21" s="1" customFormat="1" ht="21" customHeight="1" thickBot="1">
      <c r="A4" s="37"/>
      <c r="B4" s="43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9"/>
      <c r="T4" s="39"/>
      <c r="U4" s="45"/>
    </row>
    <row r="5" spans="1:21" ht="16">
      <c r="A5" s="46" t="s">
        <v>10</v>
      </c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21">
      <c r="A6" s="8" t="s">
        <v>43</v>
      </c>
      <c r="B6" s="7" t="s">
        <v>46</v>
      </c>
      <c r="C6" s="7" t="s">
        <v>47</v>
      </c>
      <c r="D6" s="7" t="s">
        <v>48</v>
      </c>
      <c r="E6" s="7" t="s">
        <v>300</v>
      </c>
      <c r="F6" s="7" t="s">
        <v>292</v>
      </c>
      <c r="G6" s="9" t="s">
        <v>50</v>
      </c>
      <c r="H6" s="9" t="s">
        <v>50</v>
      </c>
      <c r="I6" s="9" t="s">
        <v>50</v>
      </c>
      <c r="J6" s="8"/>
      <c r="K6" s="9"/>
      <c r="L6" s="8"/>
      <c r="M6" s="8"/>
      <c r="N6" s="8"/>
      <c r="O6" s="9"/>
      <c r="P6" s="8"/>
      <c r="Q6" s="8"/>
      <c r="R6" s="8"/>
      <c r="S6" s="23">
        <v>0</v>
      </c>
      <c r="T6" s="8" t="str">
        <f>"0,0000"</f>
        <v>0,0000</v>
      </c>
      <c r="U6" s="7"/>
    </row>
    <row r="7" spans="1:21">
      <c r="B7" s="5" t="s">
        <v>44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Лист5">
    <pageSetUpPr fitToPage="1"/>
  </sheetPr>
  <dimension ref="A1:U13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1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4" bestFit="1" customWidth="1"/>
    <col min="20" max="20" width="8.5" style="6" bestFit="1" customWidth="1"/>
    <col min="21" max="21" width="18.6640625" style="5" customWidth="1"/>
    <col min="22" max="16384" width="9.1640625" style="3"/>
  </cols>
  <sheetData>
    <row r="1" spans="1:21" s="2" customFormat="1" ht="29" customHeight="1">
      <c r="A1" s="28" t="s">
        <v>283</v>
      </c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1"/>
    </row>
    <row r="2" spans="1:21" s="2" customFormat="1" ht="62" customHeight="1" thickBot="1">
      <c r="A2" s="32"/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5"/>
    </row>
    <row r="3" spans="1:21" s="1" customFormat="1" ht="12.75" customHeight="1">
      <c r="A3" s="36" t="s">
        <v>296</v>
      </c>
      <c r="B3" s="42" t="s">
        <v>0</v>
      </c>
      <c r="C3" s="38" t="s">
        <v>298</v>
      </c>
      <c r="D3" s="38" t="s">
        <v>6</v>
      </c>
      <c r="E3" s="40" t="s">
        <v>299</v>
      </c>
      <c r="F3" s="40" t="s">
        <v>5</v>
      </c>
      <c r="G3" s="40" t="s">
        <v>7</v>
      </c>
      <c r="H3" s="40"/>
      <c r="I3" s="40"/>
      <c r="J3" s="40"/>
      <c r="K3" s="40" t="s">
        <v>8</v>
      </c>
      <c r="L3" s="40"/>
      <c r="M3" s="40"/>
      <c r="N3" s="40"/>
      <c r="O3" s="40" t="s">
        <v>9</v>
      </c>
      <c r="P3" s="40"/>
      <c r="Q3" s="40"/>
      <c r="R3" s="40"/>
      <c r="S3" s="48" t="s">
        <v>1</v>
      </c>
      <c r="T3" s="40" t="s">
        <v>3</v>
      </c>
      <c r="U3" s="44" t="s">
        <v>2</v>
      </c>
    </row>
    <row r="4" spans="1:21" s="1" customFormat="1" ht="21" customHeight="1" thickBot="1">
      <c r="A4" s="37"/>
      <c r="B4" s="43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9"/>
      <c r="T4" s="39"/>
      <c r="U4" s="45"/>
    </row>
    <row r="5" spans="1:21" ht="16">
      <c r="A5" s="46" t="s">
        <v>10</v>
      </c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21">
      <c r="A6" s="8" t="s">
        <v>43</v>
      </c>
      <c r="B6" s="7" t="s">
        <v>11</v>
      </c>
      <c r="C6" s="7" t="s">
        <v>12</v>
      </c>
      <c r="D6" s="7" t="s">
        <v>13</v>
      </c>
      <c r="E6" s="7" t="s">
        <v>300</v>
      </c>
      <c r="F6" s="7" t="s">
        <v>119</v>
      </c>
      <c r="G6" s="9" t="s">
        <v>14</v>
      </c>
      <c r="H6" s="9" t="s">
        <v>14</v>
      </c>
      <c r="I6" s="10" t="s">
        <v>14</v>
      </c>
      <c r="J6" s="8"/>
      <c r="K6" s="9" t="s">
        <v>15</v>
      </c>
      <c r="L6" s="9" t="s">
        <v>15</v>
      </c>
      <c r="M6" s="9" t="s">
        <v>15</v>
      </c>
      <c r="N6" s="8"/>
      <c r="O6" s="9"/>
      <c r="P6" s="8"/>
      <c r="Q6" s="8"/>
      <c r="R6" s="8"/>
      <c r="S6" s="23">
        <v>0</v>
      </c>
      <c r="T6" s="8" t="str">
        <f>"0,0000"</f>
        <v>0,0000</v>
      </c>
      <c r="U6" s="7"/>
    </row>
    <row r="7" spans="1:21">
      <c r="B7" s="5" t="s">
        <v>44</v>
      </c>
    </row>
    <row r="8" spans="1:21" ht="16">
      <c r="A8" s="41" t="s">
        <v>17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</row>
    <row r="9" spans="1:21">
      <c r="A9" s="8" t="s">
        <v>45</v>
      </c>
      <c r="B9" s="7" t="s">
        <v>18</v>
      </c>
      <c r="C9" s="7" t="s">
        <v>19</v>
      </c>
      <c r="D9" s="7" t="s">
        <v>20</v>
      </c>
      <c r="E9" s="7" t="s">
        <v>300</v>
      </c>
      <c r="F9" s="7" t="s">
        <v>21</v>
      </c>
      <c r="G9" s="10" t="s">
        <v>22</v>
      </c>
      <c r="H9" s="10" t="s">
        <v>23</v>
      </c>
      <c r="I9" s="10" t="s">
        <v>24</v>
      </c>
      <c r="J9" s="8"/>
      <c r="K9" s="10" t="s">
        <v>25</v>
      </c>
      <c r="L9" s="10" t="s">
        <v>26</v>
      </c>
      <c r="M9" s="10" t="s">
        <v>27</v>
      </c>
      <c r="N9" s="8"/>
      <c r="O9" s="10" t="s">
        <v>28</v>
      </c>
      <c r="P9" s="9" t="s">
        <v>29</v>
      </c>
      <c r="Q9" s="9" t="s">
        <v>29</v>
      </c>
      <c r="R9" s="8"/>
      <c r="S9" s="23" t="str">
        <f>"760,0"</f>
        <v>760,0</v>
      </c>
      <c r="T9" s="8" t="str">
        <f>"489,9720"</f>
        <v>489,9720</v>
      </c>
      <c r="U9" s="7" t="s">
        <v>30</v>
      </c>
    </row>
    <row r="10" spans="1:21">
      <c r="B10" s="5" t="s">
        <v>44</v>
      </c>
    </row>
    <row r="11" spans="1:21" ht="16">
      <c r="A11" s="41" t="s">
        <v>31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</row>
    <row r="12" spans="1:21">
      <c r="A12" s="8" t="s">
        <v>45</v>
      </c>
      <c r="B12" s="7" t="s">
        <v>32</v>
      </c>
      <c r="C12" s="7" t="s">
        <v>33</v>
      </c>
      <c r="D12" s="7" t="s">
        <v>34</v>
      </c>
      <c r="E12" s="7" t="s">
        <v>300</v>
      </c>
      <c r="F12" s="7" t="s">
        <v>35</v>
      </c>
      <c r="G12" s="10" t="s">
        <v>36</v>
      </c>
      <c r="H12" s="10" t="s">
        <v>37</v>
      </c>
      <c r="I12" s="9" t="s">
        <v>38</v>
      </c>
      <c r="J12" s="8"/>
      <c r="K12" s="10" t="s">
        <v>39</v>
      </c>
      <c r="L12" s="10" t="s">
        <v>40</v>
      </c>
      <c r="M12" s="9" t="s">
        <v>41</v>
      </c>
      <c r="N12" s="8"/>
      <c r="O12" s="10" t="s">
        <v>36</v>
      </c>
      <c r="P12" s="10" t="s">
        <v>37</v>
      </c>
      <c r="Q12" s="10" t="s">
        <v>16</v>
      </c>
      <c r="R12" s="8"/>
      <c r="S12" s="23" t="str">
        <f>"540,0"</f>
        <v>540,0</v>
      </c>
      <c r="T12" s="8" t="str">
        <f>"318,2220"</f>
        <v>318,2220</v>
      </c>
      <c r="U12" s="7" t="s">
        <v>42</v>
      </c>
    </row>
    <row r="13" spans="1:21">
      <c r="B13" s="5" t="s">
        <v>44</v>
      </c>
    </row>
  </sheetData>
  <mergeCells count="16">
    <mergeCell ref="A5:R5"/>
    <mergeCell ref="A8:R8"/>
    <mergeCell ref="A11:R11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15"/>
  <dimension ref="A1:Q7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8.832031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6.8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7.6640625" style="5" customWidth="1"/>
    <col min="18" max="16384" width="9.1640625" style="3"/>
  </cols>
  <sheetData>
    <row r="1" spans="1:17" s="2" customFormat="1" ht="29" customHeight="1">
      <c r="A1" s="28" t="s">
        <v>269</v>
      </c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1"/>
    </row>
    <row r="2" spans="1:17" s="2" customFormat="1" ht="62" customHeight="1" thickBot="1">
      <c r="A2" s="32"/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5"/>
    </row>
    <row r="3" spans="1:17" s="1" customFormat="1" ht="12.75" customHeight="1">
      <c r="A3" s="36" t="s">
        <v>296</v>
      </c>
      <c r="B3" s="42" t="s">
        <v>0</v>
      </c>
      <c r="C3" s="38" t="s">
        <v>298</v>
      </c>
      <c r="D3" s="38" t="s">
        <v>6</v>
      </c>
      <c r="E3" s="40" t="s">
        <v>299</v>
      </c>
      <c r="F3" s="40" t="s">
        <v>5</v>
      </c>
      <c r="G3" s="40" t="s">
        <v>8</v>
      </c>
      <c r="H3" s="40"/>
      <c r="I3" s="40"/>
      <c r="J3" s="40"/>
      <c r="K3" s="40" t="s">
        <v>9</v>
      </c>
      <c r="L3" s="40"/>
      <c r="M3" s="40"/>
      <c r="N3" s="40"/>
      <c r="O3" s="40" t="s">
        <v>1</v>
      </c>
      <c r="P3" s="40" t="s">
        <v>3</v>
      </c>
      <c r="Q3" s="44" t="s">
        <v>2</v>
      </c>
    </row>
    <row r="4" spans="1:17" s="1" customFormat="1" ht="21" customHeight="1" thickBot="1">
      <c r="A4" s="37"/>
      <c r="B4" s="43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9"/>
      <c r="P4" s="39"/>
      <c r="Q4" s="45"/>
    </row>
    <row r="5" spans="1:17" ht="16">
      <c r="A5" s="46" t="s">
        <v>125</v>
      </c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7">
      <c r="A6" s="8" t="s">
        <v>45</v>
      </c>
      <c r="B6" s="7" t="s">
        <v>221</v>
      </c>
      <c r="C6" s="7" t="s">
        <v>222</v>
      </c>
      <c r="D6" s="7" t="s">
        <v>223</v>
      </c>
      <c r="E6" s="7" t="s">
        <v>300</v>
      </c>
      <c r="F6" s="7" t="s">
        <v>35</v>
      </c>
      <c r="G6" s="10" t="s">
        <v>15</v>
      </c>
      <c r="H6" s="10" t="s">
        <v>52</v>
      </c>
      <c r="I6" s="10" t="s">
        <v>187</v>
      </c>
      <c r="J6" s="8"/>
      <c r="K6" s="10" t="s">
        <v>16</v>
      </c>
      <c r="L6" s="10" t="s">
        <v>224</v>
      </c>
      <c r="M6" s="10" t="s">
        <v>225</v>
      </c>
      <c r="N6" s="8"/>
      <c r="O6" s="8" t="str">
        <f>"422,5"</f>
        <v>422,5</v>
      </c>
      <c r="P6" s="8" t="str">
        <f>"262,2035"</f>
        <v>262,2035</v>
      </c>
      <c r="Q6" s="7"/>
    </row>
    <row r="7" spans="1:17">
      <c r="B7" s="5" t="s">
        <v>44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21"/>
  <dimension ref="A1:M3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2.5" style="5" bestFit="1" customWidth="1"/>
    <col min="7" max="9" width="5.5" style="6" customWidth="1"/>
    <col min="10" max="10" width="4.83203125" style="6" customWidth="1"/>
    <col min="11" max="11" width="10.5" style="24" bestFit="1" customWidth="1"/>
    <col min="12" max="12" width="7.5" style="6" bestFit="1" customWidth="1"/>
    <col min="13" max="13" width="22.1640625" style="5" customWidth="1"/>
    <col min="14" max="16384" width="9.1640625" style="3"/>
  </cols>
  <sheetData>
    <row r="1" spans="1:13" s="2" customFormat="1" ht="29" customHeight="1">
      <c r="A1" s="28" t="s">
        <v>277</v>
      </c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2" customFormat="1" ht="62" customHeight="1" thickBot="1">
      <c r="A2" s="32"/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2.75" customHeight="1">
      <c r="A3" s="36" t="s">
        <v>296</v>
      </c>
      <c r="B3" s="42" t="s">
        <v>0</v>
      </c>
      <c r="C3" s="38" t="s">
        <v>298</v>
      </c>
      <c r="D3" s="38" t="s">
        <v>6</v>
      </c>
      <c r="E3" s="40" t="s">
        <v>299</v>
      </c>
      <c r="F3" s="40" t="s">
        <v>5</v>
      </c>
      <c r="G3" s="40" t="s">
        <v>8</v>
      </c>
      <c r="H3" s="40"/>
      <c r="I3" s="40"/>
      <c r="J3" s="40"/>
      <c r="K3" s="48" t="s">
        <v>95</v>
      </c>
      <c r="L3" s="40" t="s">
        <v>3</v>
      </c>
      <c r="M3" s="44" t="s">
        <v>2</v>
      </c>
    </row>
    <row r="4" spans="1:13" s="1" customFormat="1" ht="21" customHeight="1" thickBot="1">
      <c r="A4" s="37"/>
      <c r="B4" s="43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9"/>
      <c r="L4" s="39"/>
      <c r="M4" s="45"/>
    </row>
    <row r="5" spans="1:13" ht="16">
      <c r="A5" s="46" t="s">
        <v>135</v>
      </c>
      <c r="B5" s="46"/>
      <c r="C5" s="47"/>
      <c r="D5" s="47"/>
      <c r="E5" s="47"/>
      <c r="F5" s="47"/>
      <c r="G5" s="47"/>
      <c r="H5" s="47"/>
      <c r="I5" s="47"/>
      <c r="J5" s="47"/>
    </row>
    <row r="6" spans="1:13">
      <c r="A6" s="8" t="s">
        <v>45</v>
      </c>
      <c r="B6" s="7" t="s">
        <v>136</v>
      </c>
      <c r="C6" s="7" t="s">
        <v>137</v>
      </c>
      <c r="D6" s="7" t="s">
        <v>138</v>
      </c>
      <c r="E6" s="7" t="s">
        <v>300</v>
      </c>
      <c r="F6" s="7" t="s">
        <v>56</v>
      </c>
      <c r="G6" s="10" t="s">
        <v>75</v>
      </c>
      <c r="H6" s="10" t="s">
        <v>76</v>
      </c>
      <c r="I6" s="9" t="s">
        <v>139</v>
      </c>
      <c r="J6" s="8"/>
      <c r="K6" s="23" t="str">
        <f>"50,0"</f>
        <v>50,0</v>
      </c>
      <c r="L6" s="8" t="str">
        <f>"60,3550"</f>
        <v>60,3550</v>
      </c>
      <c r="M6" s="7"/>
    </row>
    <row r="7" spans="1:13">
      <c r="B7" s="5" t="s">
        <v>44</v>
      </c>
    </row>
    <row r="8" spans="1:13" ht="16">
      <c r="A8" s="41" t="s">
        <v>10</v>
      </c>
      <c r="B8" s="41"/>
      <c r="C8" s="41"/>
      <c r="D8" s="41"/>
      <c r="E8" s="41"/>
      <c r="F8" s="41"/>
      <c r="G8" s="41"/>
      <c r="H8" s="41"/>
      <c r="I8" s="41"/>
      <c r="J8" s="41"/>
    </row>
    <row r="9" spans="1:13">
      <c r="A9" s="12" t="s">
        <v>45</v>
      </c>
      <c r="B9" s="11" t="s">
        <v>80</v>
      </c>
      <c r="C9" s="11" t="s">
        <v>81</v>
      </c>
      <c r="D9" s="11" t="s">
        <v>82</v>
      </c>
      <c r="E9" s="11" t="s">
        <v>300</v>
      </c>
      <c r="F9" s="11" t="s">
        <v>289</v>
      </c>
      <c r="G9" s="17" t="s">
        <v>83</v>
      </c>
      <c r="H9" s="18" t="s">
        <v>84</v>
      </c>
      <c r="I9" s="17" t="s">
        <v>84</v>
      </c>
      <c r="J9" s="12"/>
      <c r="K9" s="25" t="str">
        <f>"102,5"</f>
        <v>102,5</v>
      </c>
      <c r="L9" s="12" t="str">
        <f>"80,1857"</f>
        <v>80,1857</v>
      </c>
      <c r="M9" s="11"/>
    </row>
    <row r="10" spans="1:13">
      <c r="A10" s="16" t="s">
        <v>134</v>
      </c>
      <c r="B10" s="15" t="s">
        <v>46</v>
      </c>
      <c r="C10" s="15" t="s">
        <v>47</v>
      </c>
      <c r="D10" s="15" t="s">
        <v>48</v>
      </c>
      <c r="E10" s="15" t="s">
        <v>300</v>
      </c>
      <c r="F10" s="15" t="s">
        <v>49</v>
      </c>
      <c r="G10" s="22" t="s">
        <v>51</v>
      </c>
      <c r="H10" s="21" t="s">
        <v>58</v>
      </c>
      <c r="I10" s="22" t="s">
        <v>58</v>
      </c>
      <c r="J10" s="16"/>
      <c r="K10" s="26" t="str">
        <f>"90,0"</f>
        <v>90,0</v>
      </c>
      <c r="L10" s="16" t="str">
        <f>"74,0070"</f>
        <v>74,0070</v>
      </c>
      <c r="M10" s="15"/>
    </row>
    <row r="11" spans="1:13">
      <c r="B11" s="5" t="s">
        <v>44</v>
      </c>
    </row>
    <row r="12" spans="1:13" ht="16">
      <c r="A12" s="41" t="s">
        <v>86</v>
      </c>
      <c r="B12" s="41"/>
      <c r="C12" s="41"/>
      <c r="D12" s="41"/>
      <c r="E12" s="41"/>
      <c r="F12" s="41"/>
      <c r="G12" s="41"/>
      <c r="H12" s="41"/>
      <c r="I12" s="41"/>
      <c r="J12" s="41"/>
    </row>
    <row r="13" spans="1:13">
      <c r="A13" s="12" t="s">
        <v>45</v>
      </c>
      <c r="B13" s="11" t="s">
        <v>140</v>
      </c>
      <c r="C13" s="11" t="s">
        <v>141</v>
      </c>
      <c r="D13" s="11" t="s">
        <v>142</v>
      </c>
      <c r="E13" s="11" t="s">
        <v>302</v>
      </c>
      <c r="F13" s="11" t="s">
        <v>289</v>
      </c>
      <c r="G13" s="17" t="s">
        <v>78</v>
      </c>
      <c r="H13" s="18" t="s">
        <v>85</v>
      </c>
      <c r="I13" s="18" t="s">
        <v>85</v>
      </c>
      <c r="J13" s="12"/>
      <c r="K13" s="25" t="str">
        <f>"125,0"</f>
        <v>125,0</v>
      </c>
      <c r="L13" s="12" t="str">
        <f>"95,7000"</f>
        <v>95,7000</v>
      </c>
      <c r="M13" s="11" t="s">
        <v>143</v>
      </c>
    </row>
    <row r="14" spans="1:13">
      <c r="A14" s="14" t="s">
        <v>43</v>
      </c>
      <c r="B14" s="13" t="s">
        <v>144</v>
      </c>
      <c r="C14" s="13" t="s">
        <v>145</v>
      </c>
      <c r="D14" s="13" t="s">
        <v>146</v>
      </c>
      <c r="E14" s="13" t="s">
        <v>300</v>
      </c>
      <c r="F14" s="13" t="s">
        <v>56</v>
      </c>
      <c r="G14" s="20" t="s">
        <v>39</v>
      </c>
      <c r="H14" s="20" t="s">
        <v>115</v>
      </c>
      <c r="I14" s="20" t="s">
        <v>115</v>
      </c>
      <c r="J14" s="14"/>
      <c r="K14" s="27">
        <v>0</v>
      </c>
      <c r="L14" s="14" t="str">
        <f>"0,0000"</f>
        <v>0,0000</v>
      </c>
      <c r="M14" s="13"/>
    </row>
    <row r="15" spans="1:13">
      <c r="A15" s="16" t="s">
        <v>45</v>
      </c>
      <c r="B15" s="15" t="s">
        <v>147</v>
      </c>
      <c r="C15" s="15" t="s">
        <v>148</v>
      </c>
      <c r="D15" s="15" t="s">
        <v>149</v>
      </c>
      <c r="E15" s="15" t="s">
        <v>303</v>
      </c>
      <c r="F15" s="15" t="s">
        <v>56</v>
      </c>
      <c r="G15" s="21" t="s">
        <v>40</v>
      </c>
      <c r="H15" s="22" t="s">
        <v>40</v>
      </c>
      <c r="I15" s="21" t="s">
        <v>85</v>
      </c>
      <c r="J15" s="16"/>
      <c r="K15" s="26" t="str">
        <f>"130,0"</f>
        <v>130,0</v>
      </c>
      <c r="L15" s="16" t="str">
        <f>"99,2160"</f>
        <v>99,2160</v>
      </c>
      <c r="M15" s="15"/>
    </row>
    <row r="16" spans="1:13">
      <c r="B16" s="5" t="s">
        <v>44</v>
      </c>
    </row>
    <row r="17" spans="1:13" ht="16">
      <c r="A17" s="41" t="s">
        <v>90</v>
      </c>
      <c r="B17" s="41"/>
      <c r="C17" s="41"/>
      <c r="D17" s="41"/>
      <c r="E17" s="41"/>
      <c r="F17" s="41"/>
      <c r="G17" s="41"/>
      <c r="H17" s="41"/>
      <c r="I17" s="41"/>
      <c r="J17" s="41"/>
    </row>
    <row r="18" spans="1:13">
      <c r="A18" s="12" t="s">
        <v>45</v>
      </c>
      <c r="B18" s="11" t="s">
        <v>150</v>
      </c>
      <c r="C18" s="11" t="s">
        <v>151</v>
      </c>
      <c r="D18" s="11" t="s">
        <v>152</v>
      </c>
      <c r="E18" s="11" t="s">
        <v>304</v>
      </c>
      <c r="F18" s="11" t="s">
        <v>56</v>
      </c>
      <c r="G18" s="18" t="s">
        <v>115</v>
      </c>
      <c r="H18" s="18" t="s">
        <v>85</v>
      </c>
      <c r="I18" s="17" t="s">
        <v>85</v>
      </c>
      <c r="J18" s="12"/>
      <c r="K18" s="25" t="str">
        <f>"135,0"</f>
        <v>135,0</v>
      </c>
      <c r="L18" s="12" t="str">
        <f>"94,6485"</f>
        <v>94,6485</v>
      </c>
      <c r="M18" s="11"/>
    </row>
    <row r="19" spans="1:13">
      <c r="A19" s="14" t="s">
        <v>134</v>
      </c>
      <c r="B19" s="13" t="s">
        <v>153</v>
      </c>
      <c r="C19" s="13" t="s">
        <v>154</v>
      </c>
      <c r="D19" s="13" t="s">
        <v>155</v>
      </c>
      <c r="E19" s="13" t="s">
        <v>304</v>
      </c>
      <c r="F19" s="13" t="s">
        <v>289</v>
      </c>
      <c r="G19" s="19" t="s">
        <v>58</v>
      </c>
      <c r="H19" s="19" t="s">
        <v>156</v>
      </c>
      <c r="I19" s="20" t="s">
        <v>63</v>
      </c>
      <c r="J19" s="14"/>
      <c r="K19" s="27" t="str">
        <f>"92,5"</f>
        <v>92,5</v>
      </c>
      <c r="L19" s="14" t="str">
        <f>"63,8157"</f>
        <v>63,8157</v>
      </c>
      <c r="M19" s="13" t="s">
        <v>157</v>
      </c>
    </row>
    <row r="20" spans="1:13">
      <c r="A20" s="14" t="s">
        <v>45</v>
      </c>
      <c r="B20" s="13" t="s">
        <v>158</v>
      </c>
      <c r="C20" s="13" t="s">
        <v>159</v>
      </c>
      <c r="D20" s="13" t="s">
        <v>160</v>
      </c>
      <c r="E20" s="13" t="s">
        <v>302</v>
      </c>
      <c r="F20" s="13" t="s">
        <v>119</v>
      </c>
      <c r="G20" s="19" t="s">
        <v>85</v>
      </c>
      <c r="H20" s="19" t="s">
        <v>15</v>
      </c>
      <c r="I20" s="20" t="s">
        <v>50</v>
      </c>
      <c r="J20" s="14"/>
      <c r="K20" s="27" t="str">
        <f>"145,0"</f>
        <v>145,0</v>
      </c>
      <c r="L20" s="14" t="str">
        <f>"97,2805"</f>
        <v>97,2805</v>
      </c>
      <c r="M20" s="13" t="s">
        <v>121</v>
      </c>
    </row>
    <row r="21" spans="1:13">
      <c r="A21" s="14" t="s">
        <v>134</v>
      </c>
      <c r="B21" s="13" t="s">
        <v>161</v>
      </c>
      <c r="C21" s="13" t="s">
        <v>162</v>
      </c>
      <c r="D21" s="13" t="s">
        <v>163</v>
      </c>
      <c r="E21" s="13" t="s">
        <v>302</v>
      </c>
      <c r="F21" s="13" t="s">
        <v>119</v>
      </c>
      <c r="G21" s="19" t="s">
        <v>115</v>
      </c>
      <c r="H21" s="20" t="s">
        <v>40</v>
      </c>
      <c r="I21" s="20" t="s">
        <v>40</v>
      </c>
      <c r="J21" s="14"/>
      <c r="K21" s="27" t="str">
        <f>"127,5"</f>
        <v>127,5</v>
      </c>
      <c r="L21" s="14" t="str">
        <f>"86,1135"</f>
        <v>86,1135</v>
      </c>
      <c r="M21" s="13"/>
    </row>
    <row r="22" spans="1:13">
      <c r="A22" s="16" t="s">
        <v>43</v>
      </c>
      <c r="B22" s="15" t="s">
        <v>164</v>
      </c>
      <c r="C22" s="15" t="s">
        <v>165</v>
      </c>
      <c r="D22" s="15" t="s">
        <v>163</v>
      </c>
      <c r="E22" s="15" t="s">
        <v>300</v>
      </c>
      <c r="F22" s="15" t="s">
        <v>119</v>
      </c>
      <c r="G22" s="21" t="s">
        <v>78</v>
      </c>
      <c r="H22" s="21" t="s">
        <v>78</v>
      </c>
      <c r="I22" s="21" t="s">
        <v>78</v>
      </c>
      <c r="J22" s="16"/>
      <c r="K22" s="26">
        <v>0</v>
      </c>
      <c r="L22" s="16" t="str">
        <f>"0,0000"</f>
        <v>0,0000</v>
      </c>
      <c r="M22" s="15"/>
    </row>
    <row r="23" spans="1:13">
      <c r="B23" s="5" t="s">
        <v>44</v>
      </c>
    </row>
    <row r="24" spans="1:13" ht="16">
      <c r="A24" s="41" t="s">
        <v>17</v>
      </c>
      <c r="B24" s="41"/>
      <c r="C24" s="41"/>
      <c r="D24" s="41"/>
      <c r="E24" s="41"/>
      <c r="F24" s="41"/>
      <c r="G24" s="41"/>
      <c r="H24" s="41"/>
      <c r="I24" s="41"/>
      <c r="J24" s="41"/>
    </row>
    <row r="25" spans="1:13">
      <c r="A25" s="8" t="s">
        <v>45</v>
      </c>
      <c r="B25" s="7" t="s">
        <v>166</v>
      </c>
      <c r="C25" s="7" t="s">
        <v>167</v>
      </c>
      <c r="D25" s="7" t="s">
        <v>168</v>
      </c>
      <c r="E25" s="7" t="s">
        <v>305</v>
      </c>
      <c r="F25" s="7" t="s">
        <v>119</v>
      </c>
      <c r="G25" s="10" t="s">
        <v>115</v>
      </c>
      <c r="H25" s="9" t="s">
        <v>85</v>
      </c>
      <c r="I25" s="9" t="s">
        <v>85</v>
      </c>
      <c r="J25" s="8"/>
      <c r="K25" s="23" t="str">
        <f>"127,5"</f>
        <v>127,5</v>
      </c>
      <c r="L25" s="8" t="str">
        <f>"83,8822"</f>
        <v>83,8822</v>
      </c>
      <c r="M25" s="7"/>
    </row>
    <row r="26" spans="1:13">
      <c r="B26" s="5" t="s">
        <v>44</v>
      </c>
    </row>
    <row r="27" spans="1:13" ht="16">
      <c r="A27" s="41" t="s">
        <v>125</v>
      </c>
      <c r="B27" s="41"/>
      <c r="C27" s="41"/>
      <c r="D27" s="41"/>
      <c r="E27" s="41"/>
      <c r="F27" s="41"/>
      <c r="G27" s="41"/>
      <c r="H27" s="41"/>
      <c r="I27" s="41"/>
      <c r="J27" s="41"/>
    </row>
    <row r="28" spans="1:13">
      <c r="A28" s="12" t="s">
        <v>45</v>
      </c>
      <c r="B28" s="11" t="s">
        <v>169</v>
      </c>
      <c r="C28" s="11" t="s">
        <v>170</v>
      </c>
      <c r="D28" s="11" t="s">
        <v>171</v>
      </c>
      <c r="E28" s="11" t="s">
        <v>300</v>
      </c>
      <c r="F28" s="11" t="s">
        <v>172</v>
      </c>
      <c r="G28" s="17" t="s">
        <v>50</v>
      </c>
      <c r="H28" s="17" t="s">
        <v>52</v>
      </c>
      <c r="I28" s="17" t="s">
        <v>67</v>
      </c>
      <c r="J28" s="12"/>
      <c r="K28" s="25" t="str">
        <f>"160,0"</f>
        <v>160,0</v>
      </c>
      <c r="L28" s="12" t="str">
        <f>"97,6480"</f>
        <v>97,6480</v>
      </c>
      <c r="M28" s="11"/>
    </row>
    <row r="29" spans="1:13">
      <c r="A29" s="16" t="s">
        <v>134</v>
      </c>
      <c r="B29" s="15" t="s">
        <v>173</v>
      </c>
      <c r="C29" s="15" t="s">
        <v>174</v>
      </c>
      <c r="D29" s="15" t="s">
        <v>175</v>
      </c>
      <c r="E29" s="15" t="s">
        <v>300</v>
      </c>
      <c r="F29" s="15" t="s">
        <v>289</v>
      </c>
      <c r="G29" s="22" t="s">
        <v>40</v>
      </c>
      <c r="H29" s="21" t="s">
        <v>129</v>
      </c>
      <c r="I29" s="21" t="s">
        <v>129</v>
      </c>
      <c r="J29" s="16"/>
      <c r="K29" s="26" t="str">
        <f>"130,0"</f>
        <v>130,0</v>
      </c>
      <c r="L29" s="16" t="str">
        <f>"79,5080"</f>
        <v>79,5080</v>
      </c>
      <c r="M29" s="15" t="s">
        <v>157</v>
      </c>
    </row>
    <row r="30" spans="1:13">
      <c r="B30" s="5" t="s">
        <v>44</v>
      </c>
    </row>
  </sheetData>
  <mergeCells count="17">
    <mergeCell ref="A27:J27"/>
    <mergeCell ref="A5:J5"/>
    <mergeCell ref="A8:J8"/>
    <mergeCell ref="A12:J12"/>
    <mergeCell ref="A17:J17"/>
    <mergeCell ref="A24:J24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22"/>
  <dimension ref="A1:M23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33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3.6640625" style="5" customWidth="1"/>
    <col min="14" max="16384" width="9.1640625" style="3"/>
  </cols>
  <sheetData>
    <row r="1" spans="1:13" s="2" customFormat="1" ht="29" customHeight="1">
      <c r="A1" s="28" t="s">
        <v>278</v>
      </c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2" customFormat="1" ht="62" customHeight="1" thickBot="1">
      <c r="A2" s="32"/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2.75" customHeight="1">
      <c r="A3" s="36" t="s">
        <v>296</v>
      </c>
      <c r="B3" s="42" t="s">
        <v>0</v>
      </c>
      <c r="C3" s="38" t="s">
        <v>298</v>
      </c>
      <c r="D3" s="38" t="s">
        <v>6</v>
      </c>
      <c r="E3" s="40" t="s">
        <v>299</v>
      </c>
      <c r="F3" s="40" t="s">
        <v>5</v>
      </c>
      <c r="G3" s="40" t="s">
        <v>8</v>
      </c>
      <c r="H3" s="40"/>
      <c r="I3" s="40"/>
      <c r="J3" s="40"/>
      <c r="K3" s="40" t="s">
        <v>95</v>
      </c>
      <c r="L3" s="40" t="s">
        <v>3</v>
      </c>
      <c r="M3" s="44" t="s">
        <v>2</v>
      </c>
    </row>
    <row r="4" spans="1:13" s="1" customFormat="1" ht="21" customHeight="1" thickBot="1">
      <c r="A4" s="37"/>
      <c r="B4" s="43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5"/>
    </row>
    <row r="5" spans="1:13" ht="16">
      <c r="A5" s="46" t="s">
        <v>96</v>
      </c>
      <c r="B5" s="46"/>
      <c r="C5" s="47"/>
      <c r="D5" s="47"/>
      <c r="E5" s="47"/>
      <c r="F5" s="47"/>
      <c r="G5" s="47"/>
      <c r="H5" s="47"/>
      <c r="I5" s="47"/>
      <c r="J5" s="47"/>
    </row>
    <row r="6" spans="1:13">
      <c r="A6" s="8" t="s">
        <v>45</v>
      </c>
      <c r="B6" s="7" t="s">
        <v>97</v>
      </c>
      <c r="C6" s="7" t="s">
        <v>98</v>
      </c>
      <c r="D6" s="7" t="s">
        <v>99</v>
      </c>
      <c r="E6" s="7" t="s">
        <v>300</v>
      </c>
      <c r="F6" s="7" t="s">
        <v>295</v>
      </c>
      <c r="G6" s="9" t="s">
        <v>57</v>
      </c>
      <c r="H6" s="9" t="s">
        <v>57</v>
      </c>
      <c r="I6" s="10" t="s">
        <v>57</v>
      </c>
      <c r="J6" s="8"/>
      <c r="K6" s="8" t="str">
        <f>"85,0"</f>
        <v>85,0</v>
      </c>
      <c r="L6" s="8" t="str">
        <f>"96,6535"</f>
        <v>96,6535</v>
      </c>
      <c r="M6" s="7" t="s">
        <v>100</v>
      </c>
    </row>
    <row r="7" spans="1:13">
      <c r="B7" s="5" t="s">
        <v>44</v>
      </c>
    </row>
    <row r="8" spans="1:13" ht="16">
      <c r="A8" s="41" t="s">
        <v>10</v>
      </c>
      <c r="B8" s="41"/>
      <c r="C8" s="41"/>
      <c r="D8" s="41"/>
      <c r="E8" s="41"/>
      <c r="F8" s="41"/>
      <c r="G8" s="41"/>
      <c r="H8" s="41"/>
      <c r="I8" s="41"/>
      <c r="J8" s="41"/>
    </row>
    <row r="9" spans="1:13">
      <c r="A9" s="12" t="s">
        <v>45</v>
      </c>
      <c r="B9" s="11" t="s">
        <v>101</v>
      </c>
      <c r="C9" s="11" t="s">
        <v>102</v>
      </c>
      <c r="D9" s="11" t="s">
        <v>103</v>
      </c>
      <c r="E9" s="11" t="s">
        <v>305</v>
      </c>
      <c r="F9" s="11" t="s">
        <v>35</v>
      </c>
      <c r="G9" s="17" t="s">
        <v>76</v>
      </c>
      <c r="H9" s="17" t="s">
        <v>60</v>
      </c>
      <c r="I9" s="18" t="s">
        <v>61</v>
      </c>
      <c r="J9" s="12"/>
      <c r="K9" s="12" t="str">
        <f>"55,0"</f>
        <v>55,0</v>
      </c>
      <c r="L9" s="12" t="str">
        <f>"45,1000"</f>
        <v>45,1000</v>
      </c>
      <c r="M9" s="11" t="s">
        <v>104</v>
      </c>
    </row>
    <row r="10" spans="1:13">
      <c r="A10" s="14" t="s">
        <v>134</v>
      </c>
      <c r="B10" s="13" t="s">
        <v>105</v>
      </c>
      <c r="C10" s="13" t="s">
        <v>106</v>
      </c>
      <c r="D10" s="13" t="s">
        <v>107</v>
      </c>
      <c r="E10" s="13" t="s">
        <v>305</v>
      </c>
      <c r="F10" s="13" t="s">
        <v>56</v>
      </c>
      <c r="G10" s="19" t="s">
        <v>76</v>
      </c>
      <c r="H10" s="20" t="s">
        <v>60</v>
      </c>
      <c r="I10" s="20" t="s">
        <v>108</v>
      </c>
      <c r="J10" s="14"/>
      <c r="K10" s="14" t="str">
        <f>"50,0"</f>
        <v>50,0</v>
      </c>
      <c r="L10" s="14" t="str">
        <f>"40,8300"</f>
        <v>40,8300</v>
      </c>
      <c r="M10" s="13" t="s">
        <v>109</v>
      </c>
    </row>
    <row r="11" spans="1:13">
      <c r="A11" s="16" t="s">
        <v>45</v>
      </c>
      <c r="B11" s="15" t="s">
        <v>11</v>
      </c>
      <c r="C11" s="15" t="s">
        <v>12</v>
      </c>
      <c r="D11" s="15" t="s">
        <v>13</v>
      </c>
      <c r="E11" s="15" t="s">
        <v>300</v>
      </c>
      <c r="F11" s="15" t="s">
        <v>119</v>
      </c>
      <c r="G11" s="21" t="s">
        <v>40</v>
      </c>
      <c r="H11" s="22" t="s">
        <v>40</v>
      </c>
      <c r="I11" s="21" t="s">
        <v>85</v>
      </c>
      <c r="J11" s="16"/>
      <c r="K11" s="16" t="str">
        <f>"130,0"</f>
        <v>130,0</v>
      </c>
      <c r="L11" s="16" t="str">
        <f>"100,9580"</f>
        <v>100,9580</v>
      </c>
      <c r="M11" s="15"/>
    </row>
    <row r="12" spans="1:13">
      <c r="B12" s="5" t="s">
        <v>44</v>
      </c>
    </row>
    <row r="13" spans="1:13" ht="16">
      <c r="A13" s="41" t="s">
        <v>86</v>
      </c>
      <c r="B13" s="41"/>
      <c r="C13" s="41"/>
      <c r="D13" s="41"/>
      <c r="E13" s="41"/>
      <c r="F13" s="41"/>
      <c r="G13" s="41"/>
      <c r="H13" s="41"/>
      <c r="I13" s="41"/>
      <c r="J13" s="41"/>
    </row>
    <row r="14" spans="1:13">
      <c r="A14" s="8" t="s">
        <v>45</v>
      </c>
      <c r="B14" s="7" t="s">
        <v>110</v>
      </c>
      <c r="C14" s="7" t="s">
        <v>111</v>
      </c>
      <c r="D14" s="7" t="s">
        <v>112</v>
      </c>
      <c r="E14" s="7" t="s">
        <v>300</v>
      </c>
      <c r="F14" s="7" t="s">
        <v>35</v>
      </c>
      <c r="G14" s="10" t="s">
        <v>113</v>
      </c>
      <c r="H14" s="10" t="s">
        <v>114</v>
      </c>
      <c r="I14" s="9" t="s">
        <v>115</v>
      </c>
      <c r="J14" s="8"/>
      <c r="K14" s="8" t="str">
        <f>"122,5"</f>
        <v>122,5</v>
      </c>
      <c r="L14" s="8" t="str">
        <f>"91,2012"</f>
        <v>91,2012</v>
      </c>
      <c r="M14" s="7"/>
    </row>
    <row r="15" spans="1:13">
      <c r="B15" s="5" t="s">
        <v>44</v>
      </c>
    </row>
    <row r="16" spans="1:13" ht="16">
      <c r="A16" s="41" t="s">
        <v>17</v>
      </c>
      <c r="B16" s="41"/>
      <c r="C16" s="41"/>
      <c r="D16" s="41"/>
      <c r="E16" s="41"/>
      <c r="F16" s="41"/>
      <c r="G16" s="41"/>
      <c r="H16" s="41"/>
      <c r="I16" s="41"/>
      <c r="J16" s="41"/>
    </row>
    <row r="17" spans="1:13">
      <c r="A17" s="12" t="s">
        <v>45</v>
      </c>
      <c r="B17" s="11" t="s">
        <v>116</v>
      </c>
      <c r="C17" s="11" t="s">
        <v>117</v>
      </c>
      <c r="D17" s="11" t="s">
        <v>118</v>
      </c>
      <c r="E17" s="11" t="s">
        <v>304</v>
      </c>
      <c r="F17" s="11" t="s">
        <v>119</v>
      </c>
      <c r="G17" s="17" t="s">
        <v>59</v>
      </c>
      <c r="H17" s="17" t="s">
        <v>63</v>
      </c>
      <c r="I17" s="18" t="s">
        <v>120</v>
      </c>
      <c r="J17" s="12"/>
      <c r="K17" s="12" t="str">
        <f>"100,0"</f>
        <v>100,0</v>
      </c>
      <c r="L17" s="12" t="str">
        <f>"64,7900"</f>
        <v>64,7900</v>
      </c>
      <c r="M17" s="11" t="s">
        <v>121</v>
      </c>
    </row>
    <row r="18" spans="1:13">
      <c r="A18" s="16" t="s">
        <v>45</v>
      </c>
      <c r="B18" s="15" t="s">
        <v>122</v>
      </c>
      <c r="C18" s="15" t="s">
        <v>123</v>
      </c>
      <c r="D18" s="15" t="s">
        <v>124</v>
      </c>
      <c r="E18" s="15" t="s">
        <v>300</v>
      </c>
      <c r="F18" s="15" t="s">
        <v>119</v>
      </c>
      <c r="G18" s="22" t="s">
        <v>57</v>
      </c>
      <c r="H18" s="22" t="s">
        <v>59</v>
      </c>
      <c r="I18" s="21" t="s">
        <v>63</v>
      </c>
      <c r="J18" s="16"/>
      <c r="K18" s="16" t="str">
        <f>"95,0"</f>
        <v>95,0</v>
      </c>
      <c r="L18" s="16" t="str">
        <f>"61,4365"</f>
        <v>61,4365</v>
      </c>
      <c r="M18" s="15" t="s">
        <v>121</v>
      </c>
    </row>
    <row r="19" spans="1:13">
      <c r="B19" s="5" t="s">
        <v>44</v>
      </c>
    </row>
    <row r="20" spans="1:13" ht="16">
      <c r="A20" s="41" t="s">
        <v>125</v>
      </c>
      <c r="B20" s="41"/>
      <c r="C20" s="41"/>
      <c r="D20" s="41"/>
      <c r="E20" s="41"/>
      <c r="F20" s="41"/>
      <c r="G20" s="41"/>
      <c r="H20" s="41"/>
      <c r="I20" s="41"/>
      <c r="J20" s="41"/>
    </row>
    <row r="21" spans="1:13">
      <c r="A21" s="12" t="s">
        <v>45</v>
      </c>
      <c r="B21" s="11" t="s">
        <v>126</v>
      </c>
      <c r="C21" s="11" t="s">
        <v>127</v>
      </c>
      <c r="D21" s="11" t="s">
        <v>128</v>
      </c>
      <c r="E21" s="11" t="s">
        <v>300</v>
      </c>
      <c r="F21" s="11" t="s">
        <v>35</v>
      </c>
      <c r="G21" s="17" t="s">
        <v>85</v>
      </c>
      <c r="H21" s="17" t="s">
        <v>129</v>
      </c>
      <c r="I21" s="17" t="s">
        <v>15</v>
      </c>
      <c r="J21" s="12"/>
      <c r="K21" s="12" t="str">
        <f>"145,0"</f>
        <v>145,0</v>
      </c>
      <c r="L21" s="12" t="str">
        <f>"91,4225"</f>
        <v>91,4225</v>
      </c>
      <c r="M21" s="11"/>
    </row>
    <row r="22" spans="1:13">
      <c r="A22" s="16" t="s">
        <v>134</v>
      </c>
      <c r="B22" s="15" t="s">
        <v>130</v>
      </c>
      <c r="C22" s="15" t="s">
        <v>131</v>
      </c>
      <c r="D22" s="15" t="s">
        <v>132</v>
      </c>
      <c r="E22" s="15" t="s">
        <v>300</v>
      </c>
      <c r="F22" s="15" t="s">
        <v>35</v>
      </c>
      <c r="G22" s="22" t="s">
        <v>58</v>
      </c>
      <c r="H22" s="22" t="s">
        <v>63</v>
      </c>
      <c r="I22" s="22" t="s">
        <v>133</v>
      </c>
      <c r="J22" s="16"/>
      <c r="K22" s="16" t="str">
        <f>"110,0"</f>
        <v>110,0</v>
      </c>
      <c r="L22" s="16" t="str">
        <f>"68,4530"</f>
        <v>68,4530</v>
      </c>
      <c r="M22" s="15" t="s">
        <v>104</v>
      </c>
    </row>
    <row r="23" spans="1:13">
      <c r="B23" s="5" t="s">
        <v>44</v>
      </c>
    </row>
  </sheetData>
  <mergeCells count="16">
    <mergeCell ref="A8:J8"/>
    <mergeCell ref="A13:J13"/>
    <mergeCell ref="A16:J16"/>
    <mergeCell ref="A20:J20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23"/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1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.83203125" style="5" customWidth="1"/>
    <col min="14" max="16384" width="9.1640625" style="3"/>
  </cols>
  <sheetData>
    <row r="1" spans="1:13" s="2" customFormat="1" ht="29" customHeight="1">
      <c r="A1" s="28" t="s">
        <v>275</v>
      </c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2" customFormat="1" ht="62" customHeight="1" thickBot="1">
      <c r="A2" s="32"/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2.75" customHeight="1">
      <c r="A3" s="36" t="s">
        <v>296</v>
      </c>
      <c r="B3" s="42" t="s">
        <v>0</v>
      </c>
      <c r="C3" s="38" t="s">
        <v>298</v>
      </c>
      <c r="D3" s="38" t="s">
        <v>6</v>
      </c>
      <c r="E3" s="40" t="s">
        <v>299</v>
      </c>
      <c r="F3" s="40" t="s">
        <v>5</v>
      </c>
      <c r="G3" s="40" t="s">
        <v>8</v>
      </c>
      <c r="H3" s="40"/>
      <c r="I3" s="40"/>
      <c r="J3" s="40"/>
      <c r="K3" s="40" t="s">
        <v>95</v>
      </c>
      <c r="L3" s="40" t="s">
        <v>3</v>
      </c>
      <c r="M3" s="44" t="s">
        <v>2</v>
      </c>
    </row>
    <row r="4" spans="1:13" s="1" customFormat="1" ht="21" customHeight="1" thickBot="1">
      <c r="A4" s="37"/>
      <c r="B4" s="43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5"/>
    </row>
    <row r="5" spans="1:13" ht="16">
      <c r="A5" s="46" t="s">
        <v>10</v>
      </c>
      <c r="B5" s="46"/>
      <c r="C5" s="47"/>
      <c r="D5" s="47"/>
      <c r="E5" s="47"/>
      <c r="F5" s="47"/>
      <c r="G5" s="47"/>
      <c r="H5" s="47"/>
      <c r="I5" s="47"/>
      <c r="J5" s="47"/>
    </row>
    <row r="6" spans="1:13">
      <c r="A6" s="8" t="s">
        <v>45</v>
      </c>
      <c r="B6" s="7" t="s">
        <v>184</v>
      </c>
      <c r="C6" s="7" t="s">
        <v>185</v>
      </c>
      <c r="D6" s="7" t="s">
        <v>186</v>
      </c>
      <c r="E6" s="7" t="s">
        <v>300</v>
      </c>
      <c r="F6" s="7" t="s">
        <v>56</v>
      </c>
      <c r="G6" s="10" t="s">
        <v>15</v>
      </c>
      <c r="H6" s="9" t="s">
        <v>187</v>
      </c>
      <c r="I6" s="10" t="s">
        <v>187</v>
      </c>
      <c r="J6" s="8"/>
      <c r="K6" s="8" t="str">
        <f>"162,5"</f>
        <v>162,5</v>
      </c>
      <c r="L6" s="8" t="str">
        <f>"125,4337"</f>
        <v>125,4337</v>
      </c>
      <c r="M6" s="7" t="s">
        <v>188</v>
      </c>
    </row>
    <row r="7" spans="1:13">
      <c r="B7" s="5" t="s">
        <v>44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24"/>
  <dimension ref="A1:M1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1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" style="5" customWidth="1"/>
    <col min="14" max="16384" width="9.1640625" style="3"/>
  </cols>
  <sheetData>
    <row r="1" spans="1:13" s="2" customFormat="1" ht="29" customHeight="1">
      <c r="A1" s="28" t="s">
        <v>276</v>
      </c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2" customFormat="1" ht="62" customHeight="1" thickBot="1">
      <c r="A2" s="32"/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2.75" customHeight="1">
      <c r="A3" s="36" t="s">
        <v>296</v>
      </c>
      <c r="B3" s="42" t="s">
        <v>0</v>
      </c>
      <c r="C3" s="38" t="s">
        <v>298</v>
      </c>
      <c r="D3" s="38" t="s">
        <v>6</v>
      </c>
      <c r="E3" s="40" t="s">
        <v>299</v>
      </c>
      <c r="F3" s="40" t="s">
        <v>5</v>
      </c>
      <c r="G3" s="40" t="s">
        <v>8</v>
      </c>
      <c r="H3" s="40"/>
      <c r="I3" s="40"/>
      <c r="J3" s="40"/>
      <c r="K3" s="40" t="s">
        <v>95</v>
      </c>
      <c r="L3" s="40" t="s">
        <v>3</v>
      </c>
      <c r="M3" s="44" t="s">
        <v>2</v>
      </c>
    </row>
    <row r="4" spans="1:13" s="1" customFormat="1" ht="21" customHeight="1" thickBot="1">
      <c r="A4" s="37"/>
      <c r="B4" s="43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5"/>
    </row>
    <row r="5" spans="1:13" ht="16">
      <c r="A5" s="46" t="s">
        <v>86</v>
      </c>
      <c r="B5" s="46"/>
      <c r="C5" s="47"/>
      <c r="D5" s="47"/>
      <c r="E5" s="47"/>
      <c r="F5" s="47"/>
      <c r="G5" s="47"/>
      <c r="H5" s="47"/>
      <c r="I5" s="47"/>
      <c r="J5" s="47"/>
    </row>
    <row r="6" spans="1:13">
      <c r="A6" s="8" t="s">
        <v>45</v>
      </c>
      <c r="B6" s="7" t="s">
        <v>144</v>
      </c>
      <c r="C6" s="7" t="s">
        <v>145</v>
      </c>
      <c r="D6" s="7" t="s">
        <v>146</v>
      </c>
      <c r="E6" s="7" t="s">
        <v>300</v>
      </c>
      <c r="F6" s="7" t="s">
        <v>56</v>
      </c>
      <c r="G6" s="9" t="s">
        <v>129</v>
      </c>
      <c r="H6" s="10" t="s">
        <v>129</v>
      </c>
      <c r="I6" s="9" t="s">
        <v>50</v>
      </c>
      <c r="J6" s="8"/>
      <c r="K6" s="8" t="str">
        <f>"140,0"</f>
        <v>140,0</v>
      </c>
      <c r="L6" s="8" t="str">
        <f>"98,0630"</f>
        <v>98,0630</v>
      </c>
      <c r="M6" s="7"/>
    </row>
    <row r="7" spans="1:13">
      <c r="B7" s="5" t="s">
        <v>44</v>
      </c>
    </row>
    <row r="8" spans="1:13" ht="16">
      <c r="A8" s="41" t="s">
        <v>17</v>
      </c>
      <c r="B8" s="41"/>
      <c r="C8" s="41"/>
      <c r="D8" s="41"/>
      <c r="E8" s="41"/>
      <c r="F8" s="41"/>
      <c r="G8" s="41"/>
      <c r="H8" s="41"/>
      <c r="I8" s="41"/>
      <c r="J8" s="41"/>
    </row>
    <row r="9" spans="1:13">
      <c r="A9" s="12" t="s">
        <v>45</v>
      </c>
      <c r="B9" s="11" t="s">
        <v>176</v>
      </c>
      <c r="C9" s="11" t="s">
        <v>177</v>
      </c>
      <c r="D9" s="11" t="s">
        <v>178</v>
      </c>
      <c r="E9" s="11" t="s">
        <v>300</v>
      </c>
      <c r="F9" s="11" t="s">
        <v>293</v>
      </c>
      <c r="G9" s="17" t="s">
        <v>36</v>
      </c>
      <c r="H9" s="18" t="s">
        <v>14</v>
      </c>
      <c r="I9" s="18" t="s">
        <v>37</v>
      </c>
      <c r="J9" s="12"/>
      <c r="K9" s="12" t="str">
        <f>"180,0"</f>
        <v>180,0</v>
      </c>
      <c r="L9" s="12" t="str">
        <f>"113,7060"</f>
        <v>113,7060</v>
      </c>
      <c r="M9" s="11"/>
    </row>
    <row r="10" spans="1:13">
      <c r="A10" s="16" t="s">
        <v>45</v>
      </c>
      <c r="B10" s="15" t="s">
        <v>179</v>
      </c>
      <c r="C10" s="15" t="s">
        <v>180</v>
      </c>
      <c r="D10" s="15" t="s">
        <v>181</v>
      </c>
      <c r="E10" s="15" t="s">
        <v>301</v>
      </c>
      <c r="F10" s="15" t="s">
        <v>119</v>
      </c>
      <c r="G10" s="22" t="s">
        <v>16</v>
      </c>
      <c r="H10" s="22" t="s">
        <v>182</v>
      </c>
      <c r="I10" s="22" t="s">
        <v>183</v>
      </c>
      <c r="J10" s="16"/>
      <c r="K10" s="16" t="str">
        <f>"225,0"</f>
        <v>225,0</v>
      </c>
      <c r="L10" s="16" t="str">
        <f>"162,4389"</f>
        <v>162,4389</v>
      </c>
      <c r="M10" s="15"/>
    </row>
    <row r="11" spans="1:13">
      <c r="B11" s="5" t="s">
        <v>44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</vt:lpstr>
      <vt:lpstr>WRPF Жим лежа без экип ДК</vt:lpstr>
      <vt:lpstr>WRPF Жим лежа без экип</vt:lpstr>
      <vt:lpstr>WEPF Жим однослой</vt:lpstr>
      <vt:lpstr>WEPF Жим софт однопетельная ДК</vt:lpstr>
      <vt:lpstr>WEPF Жим софт однопетельная</vt:lpstr>
      <vt:lpstr>WEPF Жим софт многопетельнаяДК</vt:lpstr>
      <vt:lpstr>WEPF Жим софт многопетельная</vt:lpstr>
      <vt:lpstr>WRPF Тяга без экипировки ДК</vt:lpstr>
      <vt:lpstr>WRPF Тяга без экипировки</vt:lpstr>
      <vt:lpstr>WEPF Тяга экип</vt:lpstr>
      <vt:lpstr>СПР Пауэрспорт ДК</vt:lpstr>
      <vt:lpstr>СПР Пауэрспорт</vt:lpstr>
      <vt:lpstr>СПР Подъем на бицепс ДК</vt:lpstr>
      <vt:lpstr>СПР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2021-07-05T18:40:41Z</dcterms:modified>
</cp:coreProperties>
</file>