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E27260A1-9BC9-0941-B6B6-93A4545EA4B6}" xr6:coauthVersionLast="45" xr6:coauthVersionMax="45" xr10:uidLastSave="{00000000-0000-0000-0000-000000000000}"/>
  <bookViews>
    <workbookView xWindow="0" yWindow="460" windowWidth="28800" windowHeight="12300" firstSheet="7" activeTab="14" xr2:uid="{00000000-000D-0000-FFFF-FFFF00000000}"/>
  </bookViews>
  <sheets>
    <sheet name="Пауэрспорт Любители" sheetId="23" r:id="rId1"/>
    <sheet name="Бицепс Профессионалы" sheetId="22" r:id="rId2"/>
    <sheet name="Бицепс Любители" sheetId="21" r:id="rId3"/>
    <sheet name="Люб. присед софт экип." sheetId="20" r:id="rId4"/>
    <sheet name="Люб. присед б.э." sheetId="19" r:id="rId5"/>
    <sheet name="ПРО тяга б.э." sheetId="18" r:id="rId6"/>
    <sheet name="Люб. тяга б.э." sheetId="17" r:id="rId7"/>
    <sheet name="СОВ тяга" sheetId="16" r:id="rId8"/>
    <sheet name="ПРО жим софт мн.петельная" sheetId="15" r:id="rId9"/>
    <sheet name="Люб. жим 1 петельная" sheetId="12" r:id="rId10"/>
    <sheet name="ПРО жим б.э." sheetId="11" r:id="rId11"/>
    <sheet name="Люб. жим б.э." sheetId="10" r:id="rId12"/>
    <sheet name="Люб. Военный жим класс." sheetId="7" r:id="rId13"/>
    <sheet name="Люб. ПЛ. б.э." sheetId="6" r:id="rId14"/>
    <sheet name="Люб. ПЛ. 1.петельная софт" sheetId="5" r:id="rId15"/>
  </sheets>
  <definedNames>
    <definedName name="_FilterDatabase" localSheetId="14" hidden="1">'Люб. ПЛ. 1.петельная софт'!$A$1:$S$3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23" l="1"/>
  <c r="O6" i="23"/>
  <c r="L7" i="22"/>
  <c r="K7" i="22"/>
  <c r="L6" i="22"/>
  <c r="K6" i="22"/>
  <c r="L43" i="21"/>
  <c r="K43" i="21"/>
  <c r="L40" i="21"/>
  <c r="K40" i="21"/>
  <c r="L37" i="21"/>
  <c r="K37" i="21"/>
  <c r="L36" i="21"/>
  <c r="K36" i="21"/>
  <c r="L35" i="21"/>
  <c r="K35" i="21"/>
  <c r="L32" i="21"/>
  <c r="K32" i="21"/>
  <c r="L29" i="21"/>
  <c r="K29" i="21"/>
  <c r="L28" i="21"/>
  <c r="K28" i="21"/>
  <c r="L27" i="21"/>
  <c r="K27" i="21"/>
  <c r="L26" i="21"/>
  <c r="K26" i="21"/>
  <c r="L25" i="21"/>
  <c r="K25" i="21"/>
  <c r="L22" i="21"/>
  <c r="K22" i="21"/>
  <c r="L21" i="21"/>
  <c r="K21" i="21"/>
  <c r="L20" i="21"/>
  <c r="K20" i="21"/>
  <c r="L19" i="21"/>
  <c r="K19" i="21"/>
  <c r="L16" i="21"/>
  <c r="K16" i="21"/>
  <c r="L15" i="21"/>
  <c r="K15" i="21"/>
  <c r="L14" i="21"/>
  <c r="K14" i="21"/>
  <c r="L11" i="21"/>
  <c r="K11" i="21"/>
  <c r="L10" i="21"/>
  <c r="K10" i="21"/>
  <c r="L7" i="21"/>
  <c r="K7" i="21"/>
  <c r="L6" i="21"/>
  <c r="K6" i="21"/>
  <c r="L6" i="20"/>
  <c r="K6" i="20"/>
  <c r="L6" i="19"/>
  <c r="K6" i="19"/>
  <c r="L10" i="18"/>
  <c r="K10" i="18"/>
  <c r="L7" i="18"/>
  <c r="K7" i="18"/>
  <c r="L6" i="18"/>
  <c r="K6" i="18"/>
  <c r="L28" i="17"/>
  <c r="K28" i="17"/>
  <c r="L25" i="17"/>
  <c r="K25" i="17"/>
  <c r="L24" i="17"/>
  <c r="K24" i="17"/>
  <c r="L21" i="17"/>
  <c r="K21" i="17"/>
  <c r="L18" i="17"/>
  <c r="K18" i="17"/>
  <c r="L15" i="17"/>
  <c r="K15" i="17"/>
  <c r="L12" i="17"/>
  <c r="K12" i="17"/>
  <c r="L9" i="17"/>
  <c r="K9" i="17"/>
  <c r="L6" i="17"/>
  <c r="K6" i="17"/>
  <c r="L6" i="16"/>
  <c r="K6" i="16"/>
  <c r="L6" i="15"/>
  <c r="K6" i="15"/>
  <c r="L9" i="12"/>
  <c r="K9" i="12"/>
  <c r="L6" i="12"/>
  <c r="K6" i="12"/>
  <c r="L15" i="11"/>
  <c r="K15" i="11"/>
  <c r="L12" i="11"/>
  <c r="K12" i="11"/>
  <c r="L9" i="11"/>
  <c r="K9" i="11"/>
  <c r="L6" i="11"/>
  <c r="K6" i="11"/>
  <c r="L60" i="10"/>
  <c r="K60" i="10"/>
  <c r="L59" i="10"/>
  <c r="K59" i="10"/>
  <c r="L56" i="10"/>
  <c r="K56" i="10"/>
  <c r="L53" i="10"/>
  <c r="K53" i="10"/>
  <c r="L52" i="10"/>
  <c r="K52" i="10"/>
  <c r="L51" i="10"/>
  <c r="K51" i="10"/>
  <c r="L48" i="10"/>
  <c r="K48" i="10"/>
  <c r="L47" i="10"/>
  <c r="K47" i="10"/>
  <c r="L46" i="10"/>
  <c r="K46" i="10"/>
  <c r="L43" i="10"/>
  <c r="K43" i="10"/>
  <c r="L42" i="10"/>
  <c r="K42" i="10"/>
  <c r="L41" i="10"/>
  <c r="K41" i="10"/>
  <c r="L40" i="10"/>
  <c r="K40" i="10"/>
  <c r="L37" i="10"/>
  <c r="K37" i="10"/>
  <c r="L36" i="10"/>
  <c r="K36" i="10"/>
  <c r="L35" i="10"/>
  <c r="K35" i="10"/>
  <c r="L32" i="10"/>
  <c r="K32" i="10"/>
  <c r="L31" i="10"/>
  <c r="K31" i="10"/>
  <c r="L30" i="10"/>
  <c r="K30" i="10"/>
  <c r="L27" i="10"/>
  <c r="K27" i="10"/>
  <c r="L24" i="10"/>
  <c r="K24" i="10"/>
  <c r="L21" i="10"/>
  <c r="K21" i="10"/>
  <c r="L20" i="10"/>
  <c r="K20" i="10"/>
  <c r="L19" i="10"/>
  <c r="K19" i="10"/>
  <c r="L16" i="10"/>
  <c r="K16" i="10"/>
  <c r="L15" i="10"/>
  <c r="K15" i="10"/>
  <c r="L12" i="10"/>
  <c r="K12" i="10"/>
  <c r="L9" i="10"/>
  <c r="K9" i="10"/>
  <c r="L6" i="10"/>
  <c r="K6" i="10"/>
  <c r="L15" i="7"/>
  <c r="K15" i="7"/>
  <c r="L12" i="7"/>
  <c r="K12" i="7"/>
  <c r="L9" i="7"/>
  <c r="K9" i="7"/>
  <c r="L6" i="7"/>
  <c r="K6" i="7"/>
  <c r="T21" i="6"/>
  <c r="S21" i="6"/>
  <c r="T18" i="6"/>
  <c r="S18" i="6"/>
  <c r="T15" i="6"/>
  <c r="S15" i="6"/>
  <c r="T12" i="6"/>
  <c r="S12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<sst xmlns="http://schemas.openxmlformats.org/spreadsheetml/2006/main" count="1949" uniqueCount="589">
  <si>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</si>
  <si>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</si>
  <si>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</si>
  <si>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</si>
  <si>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</si>
  <si>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</si>
  <si>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</si>
  <si>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</si>
  <si>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</si>
  <si>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</si>
  <si>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</si>
  <si>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Косенков Николай</t>
  </si>
  <si>
    <t>1. Косенков Николай</t>
  </si>
  <si>
    <t>Открытая (09.03.1989)/32</t>
  </si>
  <si>
    <t>73,80</t>
  </si>
  <si>
    <t xml:space="preserve">лично </t>
  </si>
  <si>
    <t xml:space="preserve">Мичуринск/Тамбовская область </t>
  </si>
  <si>
    <t>160,0</t>
  </si>
  <si>
    <t>170,0</t>
  </si>
  <si>
    <t>180,0</t>
  </si>
  <si>
    <t>110,0</t>
  </si>
  <si>
    <t>120,0</t>
  </si>
  <si>
    <t>125,0</t>
  </si>
  <si>
    <t>220,0</t>
  </si>
  <si>
    <t>230,0</t>
  </si>
  <si>
    <t>245,0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</si>
  <si>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</si>
  <si>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</si>
  <si>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</si>
  <si>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</si>
  <si>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</si>
  <si>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</si>
  <si>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</si>
  <si>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</si>
  <si>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</si>
  <si>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</si>
  <si>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</si>
  <si>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</si>
  <si>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</si>
  <si>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75</t>
  </si>
  <si>
    <t>550,0</t>
  </si>
  <si>
    <t>370,1500</t>
  </si>
  <si>
    <t>Кубок Европы НАП "Бессмертный полк"
Любители пауэрлифтинг без экипировки
Воронеж/Воронежская область 14 - 15 мая 2021 г.</t>
  </si>
  <si>
    <t>ВЕСОВАЯ КАТЕГОРИЯ   56</t>
  </si>
  <si>
    <t>-. Ермакова Елена</t>
  </si>
  <si>
    <t>Открытая (01.01.1990)/31</t>
  </si>
  <si>
    <t>55,90</t>
  </si>
  <si>
    <t xml:space="preserve">ЖЕЛЕЗНЫЙ ЛЕГИОН </t>
  </si>
  <si>
    <t xml:space="preserve">Борисоглебск/Воронежская область </t>
  </si>
  <si>
    <t>92,5</t>
  </si>
  <si>
    <t>95,0</t>
  </si>
  <si>
    <t>50,0</t>
  </si>
  <si>
    <t>107,5</t>
  </si>
  <si>
    <t xml:space="preserve">Зацепина Елена </t>
  </si>
  <si>
    <t>ВЕСОВАЯ КАТЕГОРИЯ   60</t>
  </si>
  <si>
    <t>Шевченко Екатерина</t>
  </si>
  <si>
    <t>1. Шевченко Екатерина</t>
  </si>
  <si>
    <t>Открытая (07.07.1995)/25</t>
  </si>
  <si>
    <t>59,80</t>
  </si>
  <si>
    <t xml:space="preserve">АКАДЕМИЯ СИЛЫ </t>
  </si>
  <si>
    <t xml:space="preserve">Курчатов/Курская область </t>
  </si>
  <si>
    <t>100,0</t>
  </si>
  <si>
    <t>105,0</t>
  </si>
  <si>
    <t>72,5</t>
  </si>
  <si>
    <t>77,5</t>
  </si>
  <si>
    <t>80,0</t>
  </si>
  <si>
    <t>115,0</t>
  </si>
  <si>
    <t>130,0</t>
  </si>
  <si>
    <t xml:space="preserve">Меркулов Виталий </t>
  </si>
  <si>
    <t>ВЕСОВАЯ КАТЕГОРИЯ   67.5</t>
  </si>
  <si>
    <t>Кретинина Анна</t>
  </si>
  <si>
    <t>1. Кретинина Анна</t>
  </si>
  <si>
    <t>Открытая (27.08.1989)/31</t>
  </si>
  <si>
    <t>67,00</t>
  </si>
  <si>
    <t xml:space="preserve">Воронеж/Воронежская область </t>
  </si>
  <si>
    <t>135,0</t>
  </si>
  <si>
    <t>140,0</t>
  </si>
  <si>
    <t>85,0</t>
  </si>
  <si>
    <t>87,5</t>
  </si>
  <si>
    <t>90,0</t>
  </si>
  <si>
    <t>150,0</t>
  </si>
  <si>
    <t>157,5</t>
  </si>
  <si>
    <t xml:space="preserve">И.Н.Дмитриев </t>
  </si>
  <si>
    <t>ВЕСОВАЯ КАТЕГОРИЯ   52</t>
  </si>
  <si>
    <t>Грачев Николай</t>
  </si>
  <si>
    <t>1. Грачев Николай</t>
  </si>
  <si>
    <t>Мастера 65 - 69 (16.04.1956)/65</t>
  </si>
  <si>
    <t>51,80</t>
  </si>
  <si>
    <t xml:space="preserve">Стальное звено </t>
  </si>
  <si>
    <t xml:space="preserve">Липецк/Липецкая область </t>
  </si>
  <si>
    <t>75,0</t>
  </si>
  <si>
    <t>65,0</t>
  </si>
  <si>
    <t>70,0</t>
  </si>
  <si>
    <t xml:space="preserve">Лично </t>
  </si>
  <si>
    <t>ВЕСОВАЯ КАТЕГОРИЯ   82.5</t>
  </si>
  <si>
    <t>Носов Александр</t>
  </si>
  <si>
    <t>1. Носов Александр</t>
  </si>
  <si>
    <t>Открытая (24.10.1992)/28</t>
  </si>
  <si>
    <t>81,50</t>
  </si>
  <si>
    <t xml:space="preserve">10оБрСпН </t>
  </si>
  <si>
    <t xml:space="preserve">Курганинск/Краснодарский край </t>
  </si>
  <si>
    <t>142,5</t>
  </si>
  <si>
    <t>240,0</t>
  </si>
  <si>
    <t xml:space="preserve">Алексей Петрушеня </t>
  </si>
  <si>
    <t>ВЕСОВАЯ КАТЕГОРИЯ   90</t>
  </si>
  <si>
    <t>Ромадин Иван</t>
  </si>
  <si>
    <t>1. Ромадин Иван</t>
  </si>
  <si>
    <t>Открытая (18.06.1992)/28</t>
  </si>
  <si>
    <t>87,70</t>
  </si>
  <si>
    <t>190,0</t>
  </si>
  <si>
    <t>155,0</t>
  </si>
  <si>
    <t>205,0</t>
  </si>
  <si>
    <t>215,0</t>
  </si>
  <si>
    <t>225,0</t>
  </si>
  <si>
    <t xml:space="preserve">Беглов Ю.М. </t>
  </si>
  <si>
    <t xml:space="preserve">Женщины </t>
  </si>
  <si>
    <t>67.5</t>
  </si>
  <si>
    <t>390,0</t>
  </si>
  <si>
    <t>305,8380</t>
  </si>
  <si>
    <t>60</t>
  </si>
  <si>
    <t>312,5</t>
  </si>
  <si>
    <t>269,8125</t>
  </si>
  <si>
    <t>82.5</t>
  </si>
  <si>
    <t>557,5</t>
  </si>
  <si>
    <t>348,2145</t>
  </si>
  <si>
    <t>90</t>
  </si>
  <si>
    <t>570,0</t>
  </si>
  <si>
    <t>338,9790</t>
  </si>
  <si>
    <t xml:space="preserve">Мастера </t>
  </si>
  <si>
    <t xml:space="preserve">Мастера 65 - 69 </t>
  </si>
  <si>
    <t>52</t>
  </si>
  <si>
    <t>280,0</t>
  </si>
  <si>
    <t>513,8381</t>
  </si>
  <si>
    <t xml:space="preserve">Командное первенство </t>
  </si>
  <si>
    <t xml:space="preserve">Очки </t>
  </si>
  <si>
    <t xml:space="preserve">Участники </t>
  </si>
  <si>
    <t xml:space="preserve">24(12+12) </t>
  </si>
  <si>
    <t xml:space="preserve">Ромадин Иван, Грачев Николай </t>
  </si>
  <si>
    <t xml:space="preserve">12(12) </t>
  </si>
  <si>
    <t xml:space="preserve">Носов Александр </t>
  </si>
  <si>
    <t xml:space="preserve">Шевченко Екатерина </t>
  </si>
  <si>
    <t>Кубок Европы НАП "Бессмертный полк"
Любители военный жим классический
Воронеж/Воронежская область 14 - 15 мая 2021 г.</t>
  </si>
  <si>
    <t>Кельина Татьяна</t>
  </si>
  <si>
    <t>1. Кельина Татьяна</t>
  </si>
  <si>
    <t>Открытая (25.03.1985)/36</t>
  </si>
  <si>
    <t>65,40</t>
  </si>
  <si>
    <t xml:space="preserve">Виталий Меркулов </t>
  </si>
  <si>
    <t>Карелов Антон</t>
  </si>
  <si>
    <t>1. Карелов Антон</t>
  </si>
  <si>
    <t>Открытая (27.03.1992)/29</t>
  </si>
  <si>
    <t>81,35</t>
  </si>
  <si>
    <t xml:space="preserve">WestGym </t>
  </si>
  <si>
    <t xml:space="preserve">Курск/Курская область </t>
  </si>
  <si>
    <t xml:space="preserve">Локтионова Илия </t>
  </si>
  <si>
    <t>Рубцов Александр</t>
  </si>
  <si>
    <t>1. Рубцов Александр</t>
  </si>
  <si>
    <t>Мастера 50 - 54 (04.03.1969)/52</t>
  </si>
  <si>
    <t>87,50</t>
  </si>
  <si>
    <t xml:space="preserve">Елец/Липецкая область </t>
  </si>
  <si>
    <t>147,5</t>
  </si>
  <si>
    <t xml:space="preserve">Сергей Макаричев </t>
  </si>
  <si>
    <t>ВЕСОВАЯ КАТЕГОРИЯ   100</t>
  </si>
  <si>
    <t>Шандр Владислав</t>
  </si>
  <si>
    <t>1. Шандр Владислав</t>
  </si>
  <si>
    <t>Открытая (07.11.1996)/24</t>
  </si>
  <si>
    <t>92,60</t>
  </si>
  <si>
    <t>145,0</t>
  </si>
  <si>
    <t>152,5</t>
  </si>
  <si>
    <t xml:space="preserve">Результат </t>
  </si>
  <si>
    <t>60,0375</t>
  </si>
  <si>
    <t>100</t>
  </si>
  <si>
    <t>86,3700</t>
  </si>
  <si>
    <t>78,1750</t>
  </si>
  <si>
    <t xml:space="preserve">Мастера 50 - 54 </t>
  </si>
  <si>
    <t>108,0121</t>
  </si>
  <si>
    <t xml:space="preserve">Карелов Антон </t>
  </si>
  <si>
    <t xml:space="preserve">Кельина Татьяна </t>
  </si>
  <si>
    <t xml:space="preserve">Рубцов Александр </t>
  </si>
  <si>
    <t>Результат</t>
  </si>
  <si>
    <t>Кубок Европы НАП "Бессмертный полк"
Любители жим лежа без экипировки
Воронеж/Воронежская область 14 - 15 мая 2021 г.</t>
  </si>
  <si>
    <t>ВЕСОВАЯ КАТЕГОРИЯ   48</t>
  </si>
  <si>
    <t>-. Швадчина Валерия</t>
  </si>
  <si>
    <t>Открытая (06.01.2000)/21</t>
  </si>
  <si>
    <t>48,00</t>
  </si>
  <si>
    <t xml:space="preserve">Кретинина Анна </t>
  </si>
  <si>
    <t>Лазаренко Алина</t>
  </si>
  <si>
    <t>1. Лазаренко Алина</t>
  </si>
  <si>
    <t>Девушки 16 - 17 (30.03.2005)/16</t>
  </si>
  <si>
    <t>52,00</t>
  </si>
  <si>
    <t>40,0</t>
  </si>
  <si>
    <t>42,5</t>
  </si>
  <si>
    <t>45,0</t>
  </si>
  <si>
    <t xml:space="preserve">Михаил Гребенников </t>
  </si>
  <si>
    <t>-. Телятникова Наталия</t>
  </si>
  <si>
    <t>Открытая (10.10.1993)/27</t>
  </si>
  <si>
    <t>54,90</t>
  </si>
  <si>
    <t>52,5</t>
  </si>
  <si>
    <t>55,0</t>
  </si>
  <si>
    <t>59,00</t>
  </si>
  <si>
    <t>Лазаренко Екатерина</t>
  </si>
  <si>
    <t>2. Лазаренко Екатерина</t>
  </si>
  <si>
    <t>Открытая (20.06.1995)/25</t>
  </si>
  <si>
    <t>47,5</t>
  </si>
  <si>
    <t xml:space="preserve">Гребенников Михаил </t>
  </si>
  <si>
    <t>Ахрамейко Виктория</t>
  </si>
  <si>
    <t>2. Ахрамейко Виктория</t>
  </si>
  <si>
    <t>Открытая (31.05.1991)/29</t>
  </si>
  <si>
    <t>65,50</t>
  </si>
  <si>
    <t>62,5</t>
  </si>
  <si>
    <t xml:space="preserve">Дмитриев Игорь </t>
  </si>
  <si>
    <t>Лазаренко Наталья</t>
  </si>
  <si>
    <t>3. Лазаренко Наталья</t>
  </si>
  <si>
    <t>Открытая (16.06.1986)/34</t>
  </si>
  <si>
    <t>66,50</t>
  </si>
  <si>
    <t>Лазаренко Людмила</t>
  </si>
  <si>
    <t>1. Лазаренко Людмила</t>
  </si>
  <si>
    <t>Мастера 40 - 44 (27.10.1976)/44</t>
  </si>
  <si>
    <t>72,00</t>
  </si>
  <si>
    <t>Алдобаев Николай</t>
  </si>
  <si>
    <t>1. Алдобаев Николай</t>
  </si>
  <si>
    <t>Открытая (12.12.1981)/39</t>
  </si>
  <si>
    <t>67,50</t>
  </si>
  <si>
    <t xml:space="preserve">Ливны/Орловская область </t>
  </si>
  <si>
    <t>112,5</t>
  </si>
  <si>
    <t xml:space="preserve">Виталий Атменеев </t>
  </si>
  <si>
    <t>Резвых Анатолий</t>
  </si>
  <si>
    <t>1. Резвых Анатолий</t>
  </si>
  <si>
    <t>Мастера 45 - 49 (25.09.1971)/49</t>
  </si>
  <si>
    <t>74,20</t>
  </si>
  <si>
    <t>Астахов Олег</t>
  </si>
  <si>
    <t>1. Астахов Олег</t>
  </si>
  <si>
    <t>Мастера 55 - 59 (09.04.1965)/56</t>
  </si>
  <si>
    <t>Чеботарев Виталий</t>
  </si>
  <si>
    <t>1. Чеботарев Виталий</t>
  </si>
  <si>
    <t>Мастера 60 - 64 (02.09.1960)/60</t>
  </si>
  <si>
    <t>74,30</t>
  </si>
  <si>
    <t>Лазаренко Максим</t>
  </si>
  <si>
    <t>1. Лазаренко Максим</t>
  </si>
  <si>
    <t>Юноши 14-15 (09.05.2006)/15</t>
  </si>
  <si>
    <t>82,50</t>
  </si>
  <si>
    <t>-. Ихненко Вадим</t>
  </si>
  <si>
    <t>Открытая (20.07.1970)/50</t>
  </si>
  <si>
    <t xml:space="preserve">Россошь Химик </t>
  </si>
  <si>
    <t xml:space="preserve">Россошь/Воронежская область </t>
  </si>
  <si>
    <t>Полянский Максим</t>
  </si>
  <si>
    <t>1. Полянский Максим</t>
  </si>
  <si>
    <t>Юниоры 20 - 23 (05.12.2000)/20</t>
  </si>
  <si>
    <t>88,20</t>
  </si>
  <si>
    <t>Открытая (04.03.1969)/52</t>
  </si>
  <si>
    <t>2. Ромадин Иван</t>
  </si>
  <si>
    <t>Горбачев Александр</t>
  </si>
  <si>
    <t>1. Горбачев Александр</t>
  </si>
  <si>
    <t>Открытая (27.04.1988)/33</t>
  </si>
  <si>
    <t>98,70</t>
  </si>
  <si>
    <t xml:space="preserve">Дмитриев/Курская область </t>
  </si>
  <si>
    <t>165,0</t>
  </si>
  <si>
    <t>175,0</t>
  </si>
  <si>
    <t xml:space="preserve">Касперский Валерий </t>
  </si>
  <si>
    <t>Билиба Владимир</t>
  </si>
  <si>
    <t>1. Билиба Владимир</t>
  </si>
  <si>
    <t>Мастера 55 - 59 (09.09.1962)/58</t>
  </si>
  <si>
    <t>94,80</t>
  </si>
  <si>
    <t xml:space="preserve">Ольховатка/Воронежская </t>
  </si>
  <si>
    <t>2. Билиба Владимир</t>
  </si>
  <si>
    <t>ВЕСОВАЯ КАТЕГОРИЯ   110</t>
  </si>
  <si>
    <t>Попов Александр</t>
  </si>
  <si>
    <t>1. Попов Александр</t>
  </si>
  <si>
    <t>Открытая (23.06.1984)/36</t>
  </si>
  <si>
    <t>106,50</t>
  </si>
  <si>
    <t>Сушков Михаил</t>
  </si>
  <si>
    <t>1. Сушков Михаил</t>
  </si>
  <si>
    <t>Мастера 40 - 44 (19.04.1980)/41</t>
  </si>
  <si>
    <t>103,30</t>
  </si>
  <si>
    <t xml:space="preserve">Александр Трезинский </t>
  </si>
  <si>
    <t>Гурин Александр</t>
  </si>
  <si>
    <t>1. Гурин Александр</t>
  </si>
  <si>
    <t>Мастера 50 - 54 (08.04.1968)/53</t>
  </si>
  <si>
    <t>108,60</t>
  </si>
  <si>
    <t>137,5</t>
  </si>
  <si>
    <t xml:space="preserve">Сергей ХРУЩЕВ </t>
  </si>
  <si>
    <t>ВЕСОВАЯ КАТЕГОРИЯ   125</t>
  </si>
  <si>
    <t>Ненашев Федор</t>
  </si>
  <si>
    <t>1. Ненашев Федор</t>
  </si>
  <si>
    <t>Открытая (24.10.1988)/32</t>
  </si>
  <si>
    <t>118,00</t>
  </si>
  <si>
    <t xml:space="preserve">Урюпинск/Волгоградская область </t>
  </si>
  <si>
    <t>182,5</t>
  </si>
  <si>
    <t>ВЕСОВАЯ КАТЕГОРИЯ   140</t>
  </si>
  <si>
    <t>Лазаренко Владимир</t>
  </si>
  <si>
    <t>1. Лазаренко Владимир</t>
  </si>
  <si>
    <t>Мастера 40 - 44 (09.09.1979)/41</t>
  </si>
  <si>
    <t>128,50</t>
  </si>
  <si>
    <t>-. Козлов Роман</t>
  </si>
  <si>
    <t>Мастера 50 - 54 (02.05.1968)/53</t>
  </si>
  <si>
    <t>132,50</t>
  </si>
  <si>
    <t xml:space="preserve">Кирюшин Виталий </t>
  </si>
  <si>
    <t xml:space="preserve">Девушки </t>
  </si>
  <si>
    <t xml:space="preserve">Юноши 16 - 17 </t>
  </si>
  <si>
    <t>49,2914</t>
  </si>
  <si>
    <t>70,5780</t>
  </si>
  <si>
    <t>67,6691</t>
  </si>
  <si>
    <t>49,9687</t>
  </si>
  <si>
    <t>39,2917</t>
  </si>
  <si>
    <t>37,4894</t>
  </si>
  <si>
    <t xml:space="preserve">Мастера 40 - 44 </t>
  </si>
  <si>
    <t>34,4924</t>
  </si>
  <si>
    <t xml:space="preserve">Юноши </t>
  </si>
  <si>
    <t xml:space="preserve">Юноши 14-15 </t>
  </si>
  <si>
    <t>58,4619</t>
  </si>
  <si>
    <t xml:space="preserve">Юниоры </t>
  </si>
  <si>
    <t xml:space="preserve">Юниоры 20 - 23 </t>
  </si>
  <si>
    <t>85,4529</t>
  </si>
  <si>
    <t>97,5275</t>
  </si>
  <si>
    <t>125</t>
  </si>
  <si>
    <t>92,5400</t>
  </si>
  <si>
    <t>92,3180</t>
  </si>
  <si>
    <t>92,1785</t>
  </si>
  <si>
    <t>89,0055</t>
  </si>
  <si>
    <t>110</t>
  </si>
  <si>
    <t>86,6080</t>
  </si>
  <si>
    <t>81,6525</t>
  </si>
  <si>
    <t xml:space="preserve">Мастера 55 - 59 </t>
  </si>
  <si>
    <t>122,1706</t>
  </si>
  <si>
    <t>111,6125</t>
  </si>
  <si>
    <t xml:space="preserve">Мастера 60 - 64 </t>
  </si>
  <si>
    <t>110,1163</t>
  </si>
  <si>
    <t>96,2390</t>
  </si>
  <si>
    <t>93,0736</t>
  </si>
  <si>
    <t>90,5092</t>
  </si>
  <si>
    <t xml:space="preserve">Мастера 45 - 49 </t>
  </si>
  <si>
    <t>88,1584</t>
  </si>
  <si>
    <t>140</t>
  </si>
  <si>
    <t>72,5691</t>
  </si>
  <si>
    <t xml:space="preserve">102(12+9+12+12+12+12+12+9+12) </t>
  </si>
  <si>
    <t xml:space="preserve">Билиба Владимир, Ромадин Иван, Рубцов Александр, Рубцов Александр, Гурин Александр, Чеботарев Виталий, Полянский Максим, Ахрамейко Виктория, Горбачев Александр </t>
  </si>
  <si>
    <t xml:space="preserve">101(12+12+12+8+12+12+12+12+9) </t>
  </si>
  <si>
    <t xml:space="preserve">Лазаренко Людмила, Астахов Олег, Попов Александр, Лазаренко Наталья, Лазаренко Максим, Лазаренко Алина, Лазаренко Владимир, Резвых Анатолий, Лазаренко Екатерина </t>
  </si>
  <si>
    <t>Кубок Европы НАП "Бессмертный полк"
ПРО жим лежа без экипировки
Воронеж/Воронежская область 14 - 15 мая 2021 г.</t>
  </si>
  <si>
    <t>Никитин Кирилл</t>
  </si>
  <si>
    <t>1. Никитин Кирилл</t>
  </si>
  <si>
    <t>Юноши 0-13 (08.09.2010)/10</t>
  </si>
  <si>
    <t>75,90</t>
  </si>
  <si>
    <t>35,0</t>
  </si>
  <si>
    <t>Обрывков Кирилл</t>
  </si>
  <si>
    <t>1. Обрывков Кирилл</t>
  </si>
  <si>
    <t>Юноши 0-13 (10.07.2009)/11</t>
  </si>
  <si>
    <t>88,30</t>
  </si>
  <si>
    <t>25,0</t>
  </si>
  <si>
    <t>30,0</t>
  </si>
  <si>
    <t>32,5</t>
  </si>
  <si>
    <t>-. Веремянин Юрий</t>
  </si>
  <si>
    <t>Открытая (03.09.1978)/42</t>
  </si>
  <si>
    <t>100,00</t>
  </si>
  <si>
    <t xml:space="preserve">Белов В.В. </t>
  </si>
  <si>
    <t>Золотухин Владимир</t>
  </si>
  <si>
    <t>1. Золотухин Владимир</t>
  </si>
  <si>
    <t>Юноши 16 - 17 (08.07.2004)/16</t>
  </si>
  <si>
    <t>112,90</t>
  </si>
  <si>
    <t xml:space="preserve"> </t>
  </si>
  <si>
    <t>43,6906</t>
  </si>
  <si>
    <t xml:space="preserve">Юноши 0-13 </t>
  </si>
  <si>
    <t>36,4369</t>
  </si>
  <si>
    <t>21,8522</t>
  </si>
  <si>
    <t xml:space="preserve">Никитин Кирилл, Золотухин Владимир </t>
  </si>
  <si>
    <t>Кубок Европы НАП "Бессмертный полк"
Любители жим лежа в Софт экипировка однопетельная
Воронеж/Воронежская область 14 - 15 мая 2021 г.</t>
  </si>
  <si>
    <t>Открытая (07.05.1987)/34</t>
  </si>
  <si>
    <t>88,40</t>
  </si>
  <si>
    <t>200,0</t>
  </si>
  <si>
    <t>210,0</t>
  </si>
  <si>
    <t>Кузнецов Максим</t>
  </si>
  <si>
    <t>1. Кузнецов Максим</t>
  </si>
  <si>
    <t>Открытая (15.03.1987)/34</t>
  </si>
  <si>
    <t>98,90</t>
  </si>
  <si>
    <t>202,5</t>
  </si>
  <si>
    <t xml:space="preserve">Переверткин Д.В. </t>
  </si>
  <si>
    <t>124,2780</t>
  </si>
  <si>
    <t>112,7520</t>
  </si>
  <si>
    <t>Кубок Европы НАП "Бессмертный полк"
ПРО жим лежа в Софт экипировка многопетельная
Воронеж/Воронежская область 14 - 15 мая 2021 г.</t>
  </si>
  <si>
    <t>Агарков Сергей</t>
  </si>
  <si>
    <t>1. Агарков Сергей</t>
  </si>
  <si>
    <t>Мастера 45 - 49 (02.06.1972)/48</t>
  </si>
  <si>
    <t>127,40</t>
  </si>
  <si>
    <t>260,0</t>
  </si>
  <si>
    <t>162,0472</t>
  </si>
  <si>
    <t xml:space="preserve">Агарков Сергей </t>
  </si>
  <si>
    <t>Кубок Европы НАП "Бессмертный полк"
СОВ становая тяга
Воронеж/Воронежская область 14 - 15 мая 2021 г.</t>
  </si>
  <si>
    <t>Новиков Денис</t>
  </si>
  <si>
    <t>1. Новиков Денис</t>
  </si>
  <si>
    <t>Юниоры 20 - 23 (25.09.1997)/23</t>
  </si>
  <si>
    <t>63,00</t>
  </si>
  <si>
    <t>212,5</t>
  </si>
  <si>
    <t xml:space="preserve">Немчинов А.М. </t>
  </si>
  <si>
    <t>147,0790</t>
  </si>
  <si>
    <t xml:space="preserve">Новиков Денис </t>
  </si>
  <si>
    <t>Кубок Европы НАП "Бессмертный полк"
Любители становая тяга без экипировки
Воронеж/Воронежская область 14 - 15 мая 2021 г.</t>
  </si>
  <si>
    <t>Резвых Ирина</t>
  </si>
  <si>
    <t>1. Резвых Ирина</t>
  </si>
  <si>
    <t>Мастера 45 - 49 (10.08.1972)/48</t>
  </si>
  <si>
    <t>Щербинина Елена</t>
  </si>
  <si>
    <t>1. Щербинина Елена</t>
  </si>
  <si>
    <t>Мастера 55 - 59 (04.11.1961)/59</t>
  </si>
  <si>
    <t>72,40</t>
  </si>
  <si>
    <t xml:space="preserve">Смостоятельно </t>
  </si>
  <si>
    <t>Кадников Евгений</t>
  </si>
  <si>
    <t>1. Кадников Евгений</t>
  </si>
  <si>
    <t>Открытая (06.03.1994)/27</t>
  </si>
  <si>
    <t>72,05</t>
  </si>
  <si>
    <t>195,0</t>
  </si>
  <si>
    <t>Шапошник Дмитрий</t>
  </si>
  <si>
    <t>1. Шапошник Дмитрий</t>
  </si>
  <si>
    <t>Мастера 40 - 44 (28.01.1980)/41</t>
  </si>
  <si>
    <t xml:space="preserve">Свердловск/Луганская </t>
  </si>
  <si>
    <t>162,5</t>
  </si>
  <si>
    <t xml:space="preserve">Карпов В.В. </t>
  </si>
  <si>
    <t>Жебенев Дмитрий</t>
  </si>
  <si>
    <t>1. Жебенев Дмитрий</t>
  </si>
  <si>
    <t>Открытая (14.08.1994)/26</t>
  </si>
  <si>
    <t>95,90</t>
  </si>
  <si>
    <t>237,0</t>
  </si>
  <si>
    <t>242,5</t>
  </si>
  <si>
    <t>125,4720</t>
  </si>
  <si>
    <t>167,7788</t>
  </si>
  <si>
    <t>92,3198</t>
  </si>
  <si>
    <t>153,0270</t>
  </si>
  <si>
    <t>140,6915</t>
  </si>
  <si>
    <t>137,0368</t>
  </si>
  <si>
    <t>133,8075</t>
  </si>
  <si>
    <t>107,3671</t>
  </si>
  <si>
    <t xml:space="preserve">36(12+12+12) </t>
  </si>
  <si>
    <t xml:space="preserve">Ромадин Иван, Щербинина Елена, Шапошник Дмитрий </t>
  </si>
  <si>
    <t xml:space="preserve">Резвых Ирина </t>
  </si>
  <si>
    <t xml:space="preserve">Жебенев Дмитрий </t>
  </si>
  <si>
    <t>Кубок Европы НАП "Бессмертный полк"
ПРО становая тяга без экипировки
Воронеж/Воронежская область 14 - 15 мая 2021 г.</t>
  </si>
  <si>
    <t>Обрывкова Елизавета</t>
  </si>
  <si>
    <t>1. Обрывкова Елизавета</t>
  </si>
  <si>
    <t>Девушки 14-15 (10.07.2005)/15</t>
  </si>
  <si>
    <t>61,70</t>
  </si>
  <si>
    <t>Коновалова Мария</t>
  </si>
  <si>
    <t>1. Коновалова Мария</t>
  </si>
  <si>
    <t>Открытая (30.07.1985)/35</t>
  </si>
  <si>
    <t>Немчинов Александр</t>
  </si>
  <si>
    <t>1. Немчинов Александр</t>
  </si>
  <si>
    <t>Мастера 65 - 69 (10.11.1951)/69</t>
  </si>
  <si>
    <t>86,00</t>
  </si>
  <si>
    <t>250,0</t>
  </si>
  <si>
    <t>74,4241</t>
  </si>
  <si>
    <t>113,6163</t>
  </si>
  <si>
    <t>277,4937</t>
  </si>
  <si>
    <t xml:space="preserve">Коновалова Мария, Немчинов Александр </t>
  </si>
  <si>
    <t>Кубок Европы НАП "Бессмертный полк"
Любители присед без экипировки
Воронеж/Воронежская область 14 - 15 мая 2021 г.</t>
  </si>
  <si>
    <t>-. Шапошник Дмитрий</t>
  </si>
  <si>
    <t>Кривотулова Надежда</t>
  </si>
  <si>
    <t>1. Кривотулова Надежда</t>
  </si>
  <si>
    <t>Открытая (08.09.1989)/31</t>
  </si>
  <si>
    <t xml:space="preserve">Ольховский Александр </t>
  </si>
  <si>
    <t>87,6540</t>
  </si>
  <si>
    <t>Кубок Европы НАП "Бессмертный Полк"
Одиночный подъём штанги на бицепс Любители
Воронеж/Воронежская область 14 - 15 мая 2021 г.</t>
  </si>
  <si>
    <t>Подъем на бицепс</t>
  </si>
  <si>
    <t>Качанова Вераника</t>
  </si>
  <si>
    <t>1. Качанова Вераника</t>
  </si>
  <si>
    <t>Девушки 14-15 (12.12.2006)/14</t>
  </si>
  <si>
    <t>50,70</t>
  </si>
  <si>
    <t>20,0</t>
  </si>
  <si>
    <t>Ванин Владислав</t>
  </si>
  <si>
    <t>1. Ванин Владислав</t>
  </si>
  <si>
    <t>Юноши 16 - 17 (19.02.2005)/16</t>
  </si>
  <si>
    <t>59,55</t>
  </si>
  <si>
    <t>Турищев Алексей</t>
  </si>
  <si>
    <t>1. Турищев Алексей</t>
  </si>
  <si>
    <t>Открытая (22.02.1986)/35</t>
  </si>
  <si>
    <t xml:space="preserve">Нововоронеж/Воронежская область </t>
  </si>
  <si>
    <t>67,5</t>
  </si>
  <si>
    <t>60,0</t>
  </si>
  <si>
    <t>Казаков Артем</t>
  </si>
  <si>
    <t>1. Казаков Артем</t>
  </si>
  <si>
    <t>Открытая (19.04.1994)/27</t>
  </si>
  <si>
    <t>71,40</t>
  </si>
  <si>
    <t xml:space="preserve">Бирюч/Белгородская область </t>
  </si>
  <si>
    <t>57,5</t>
  </si>
  <si>
    <t>-. Трофимов Александр</t>
  </si>
  <si>
    <t>Открытая (10.10.1994)/26</t>
  </si>
  <si>
    <t>Толстошеин Илья</t>
  </si>
  <si>
    <t>1. Толстошеин Илья</t>
  </si>
  <si>
    <t>Открытая (02.08.1990)/30</t>
  </si>
  <si>
    <t>78,40</t>
  </si>
  <si>
    <t xml:space="preserve">PRAIM </t>
  </si>
  <si>
    <t xml:space="preserve">Тамбов/Тамбовская область </t>
  </si>
  <si>
    <t xml:space="preserve">Иван Платонов </t>
  </si>
  <si>
    <t>Филимонов Роман</t>
  </si>
  <si>
    <t>2. Филимонов Роман</t>
  </si>
  <si>
    <t>Открытая (23.09.1995)/25</t>
  </si>
  <si>
    <t>79,00</t>
  </si>
  <si>
    <t>Лобенко Владислав</t>
  </si>
  <si>
    <t>1. Лобенко Владислав</t>
  </si>
  <si>
    <t>Юниоры 20 - 23 (10.09.2000)/20</t>
  </si>
  <si>
    <t>89,60</t>
  </si>
  <si>
    <t>Открытая (10.09.2000)/20</t>
  </si>
  <si>
    <t>2. Рубцов Александр</t>
  </si>
  <si>
    <t>60,0e</t>
  </si>
  <si>
    <t>65,0e</t>
  </si>
  <si>
    <t>55,0e</t>
  </si>
  <si>
    <t>Антонов Вячеслав</t>
  </si>
  <si>
    <t>1. Антонов Вячеслав</t>
  </si>
  <si>
    <t>Открытая (22.04.1983)/38</t>
  </si>
  <si>
    <t>97,80</t>
  </si>
  <si>
    <t xml:space="preserve">Лиски/Воронежская область </t>
  </si>
  <si>
    <t>70,0e</t>
  </si>
  <si>
    <t xml:space="preserve">Гуньков Дмитрий </t>
  </si>
  <si>
    <t>Кравченко Кирилл</t>
  </si>
  <si>
    <t>2. Кравченко Кирилл</t>
  </si>
  <si>
    <t>Открытая (10.06.1996)/24</t>
  </si>
  <si>
    <t>107,20</t>
  </si>
  <si>
    <t>82,5</t>
  </si>
  <si>
    <t xml:space="preserve">Платонов Иван </t>
  </si>
  <si>
    <t>Фоминов Иван</t>
  </si>
  <si>
    <t>1. Фоминов Иван</t>
  </si>
  <si>
    <t>Мастера 40 - 44 (18.07.1978)/42</t>
  </si>
  <si>
    <t>108,50</t>
  </si>
  <si>
    <t xml:space="preserve">ДИНАМО </t>
  </si>
  <si>
    <t xml:space="preserve">Владислав Комаров </t>
  </si>
  <si>
    <t>Корчагин Николай</t>
  </si>
  <si>
    <t>1. Корчагин Николай</t>
  </si>
  <si>
    <t>Открытая (16.07.1994)/26</t>
  </si>
  <si>
    <t>120,90</t>
  </si>
  <si>
    <t>Лавлинский Александр</t>
  </si>
  <si>
    <t>1. Лавлинский Александр</t>
  </si>
  <si>
    <t>Открытая (10.06.1985)/35</t>
  </si>
  <si>
    <t>137,90</t>
  </si>
  <si>
    <t xml:space="preserve">Вольные стрелки </t>
  </si>
  <si>
    <t>80,0e</t>
  </si>
  <si>
    <t>36,5162</t>
  </si>
  <si>
    <t>27,3841</t>
  </si>
  <si>
    <t>41,6563</t>
  </si>
  <si>
    <t>36,5387</t>
  </si>
  <si>
    <t>45,3380</t>
  </si>
  <si>
    <t>53,0140</t>
  </si>
  <si>
    <t>46,0105</t>
  </si>
  <si>
    <t>44,9410</t>
  </si>
  <si>
    <t>44,5665</t>
  </si>
  <si>
    <t>44,0175</t>
  </si>
  <si>
    <t>41,7560</t>
  </si>
  <si>
    <t>40,4648</t>
  </si>
  <si>
    <t>39,1790</t>
  </si>
  <si>
    <t>38,7140</t>
  </si>
  <si>
    <t>38,3280</t>
  </si>
  <si>
    <t>31,5660</t>
  </si>
  <si>
    <t>46,8052</t>
  </si>
  <si>
    <t>45,9957</t>
  </si>
  <si>
    <t>43,4596</t>
  </si>
  <si>
    <t>35,7890</t>
  </si>
  <si>
    <t xml:space="preserve">72(12+12+12+12+12+12) </t>
  </si>
  <si>
    <t xml:space="preserve">Ванин Владислав, Попов Александр, Качанова Вераника, Лазаренко Максим, Лазаренко Алина, Резвых Анатолий </t>
  </si>
  <si>
    <t xml:space="preserve">57(9+12+12+12+12) </t>
  </si>
  <si>
    <t xml:space="preserve">Рубцов Александр, Рубцов Александр, Шапошник Дмитрий, Турищев Алексей, Антонов Вячеслав </t>
  </si>
  <si>
    <t xml:space="preserve">33(12+12+9) </t>
  </si>
  <si>
    <t xml:space="preserve">Толстошеин Илья, Корчагин Николай, Кравченко Кирилл </t>
  </si>
  <si>
    <t xml:space="preserve">Фоминов Иван </t>
  </si>
  <si>
    <t xml:space="preserve">Лавлинский Александр </t>
  </si>
  <si>
    <t>Кубок Европы НАП "Бессмертный Полк"
Одиночный подъём штанги на бицепс Профессионалы
Воронеж/Воронежская область 14 - 15 мая 2021 г.</t>
  </si>
  <si>
    <t>Горбик Владимир</t>
  </si>
  <si>
    <t>1. Горбик Владимир</t>
  </si>
  <si>
    <t>Мастера 40 - 44 (06.01.1978)/43</t>
  </si>
  <si>
    <t>80,50</t>
  </si>
  <si>
    <t>24,2913</t>
  </si>
  <si>
    <t>38,4865</t>
  </si>
  <si>
    <t xml:space="preserve">Никитин Кирилл </t>
  </si>
  <si>
    <t xml:space="preserve">Горбик Владимир </t>
  </si>
  <si>
    <t>Кубок Европы НАП "Бессмертный Полк"
Пауэрспорт Любители
Воронеж/Воронежская область 14 - 15 мая 2021 г.</t>
  </si>
  <si>
    <t>132,5</t>
  </si>
  <si>
    <t>108,0670</t>
  </si>
  <si>
    <t xml:space="preserve">Турищев Алексей </t>
  </si>
  <si>
    <t>р</t>
  </si>
  <si>
    <t>Кубок Европы НАП "Бессмертный полк"
Любители присед в софт экип. СТАНДАРТ.
Воронеж/Воронежская область 14 - 15 мая 2021 г.</t>
  </si>
  <si>
    <t>Кубок Европы НАП "Бессмертный полк"
Любители пауэрлифтинг СОФТ-экипировка СТАНДАРТ.
Воронеж/Воронежская область 14 - 15 мая 2021 г.</t>
  </si>
  <si>
    <t xml:space="preserve">
Дата рождения/Возраст</t>
  </si>
  <si>
    <t>Возрастная группа</t>
  </si>
  <si>
    <t>O</t>
  </si>
  <si>
    <t>Жим</t>
  </si>
  <si>
    <t>Тяга</t>
  </si>
  <si>
    <t>T0</t>
  </si>
  <si>
    <t>M1</t>
  </si>
  <si>
    <t>T1</t>
  </si>
  <si>
    <t>T2</t>
  </si>
  <si>
    <t>M2</t>
  </si>
  <si>
    <t>J</t>
  </si>
  <si>
    <t>M3</t>
  </si>
  <si>
    <t>M6</t>
  </si>
  <si>
    <t>M4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</si>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</sst>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7"/>
  <sheetViews>
    <sheetView workbookViewId="0">
      <selection activeCell="L11" sqref="L11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7.33203125" style="4" bestFit="1" customWidth="1"/>
    <col min="4" max="4" width="9.33203125" style="4" bestFit="1" customWidth="1"/>
    <col min="5" max="5" width="22.6640625" style="4" bestFit="1" customWidth="1"/>
    <col min="6" max="6" width="33.1640625" style="4" bestFit="1" customWidth="1"/>
    <col min="7" max="9" width="4.5" style="3" customWidth="1"/>
    <col min="10" max="10" width="4.83203125" style="3" customWidth="1"/>
    <col min="11" max="13" width="4.5" style="3" customWidth="1"/>
    <col min="14" max="14" width="4.83203125" style="3" customWidth="1"/>
    <col min="15" max="15" width="7.83203125" style="10" bestFit="1" customWidth="1"/>
    <col min="16" max="16" width="8.5" style="2" bestFit="1" customWidth="1"/>
    <col min="17" max="17" width="15.6640625" style="4" bestFit="1" customWidth="1"/>
    <col min="18" max="16384" width="9.1640625" style="3"/>
  </cols>
  <sheetData>
    <row r="1" spans="1:17" s="2" customFormat="1" ht="29" customHeight="1">
      <c r="A1" s="36" t="s">
        <v>567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1:17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577</v>
      </c>
      <c r="H3" s="46"/>
      <c r="I3" s="46"/>
      <c r="J3" s="46"/>
      <c r="K3" s="46" t="s">
        <v>578</v>
      </c>
      <c r="L3" s="46"/>
      <c r="M3" s="46"/>
      <c r="N3" s="46"/>
      <c r="O3" s="46" t="s">
        <v>1</v>
      </c>
      <c r="P3" s="46" t="s">
        <v>3</v>
      </c>
      <c r="Q3" s="47" t="s">
        <v>2</v>
      </c>
    </row>
    <row r="4" spans="1:17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45"/>
      <c r="P4" s="45"/>
      <c r="Q4" s="48"/>
    </row>
    <row r="5" spans="1:17" ht="16">
      <c r="A5" s="34" t="s">
        <v>54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7">
      <c r="A6" s="6" t="s">
        <v>468</v>
      </c>
      <c r="B6" s="6" t="s">
        <v>469</v>
      </c>
      <c r="C6" s="6" t="s">
        <v>58</v>
      </c>
      <c r="D6" s="6" t="s">
        <v>576</v>
      </c>
      <c r="E6" s="6" t="s">
        <v>88</v>
      </c>
      <c r="F6" s="6" t="s">
        <v>470</v>
      </c>
      <c r="G6" s="7" t="s">
        <v>91</v>
      </c>
      <c r="H6" s="7" t="s">
        <v>471</v>
      </c>
      <c r="I6" s="8" t="s">
        <v>92</v>
      </c>
      <c r="J6" s="8"/>
      <c r="K6" s="8" t="s">
        <v>472</v>
      </c>
      <c r="L6" s="7" t="s">
        <v>91</v>
      </c>
      <c r="M6" s="8" t="s">
        <v>471</v>
      </c>
      <c r="N6" s="8" t="s">
        <v>4</v>
      </c>
      <c r="O6" s="11" t="str">
        <f>"132,5"</f>
        <v>132,5</v>
      </c>
      <c r="P6" s="12" t="str">
        <f>"108,0670"</f>
        <v>108,0670</v>
      </c>
      <c r="Q6" s="6"/>
    </row>
    <row r="8" spans="1:17" ht="16">
      <c r="E8" s="9" t="s">
        <v>26</v>
      </c>
    </row>
    <row r="9" spans="1:17" ht="16">
      <c r="E9" s="9" t="s">
        <v>27</v>
      </c>
    </row>
    <row r="10" spans="1:17" ht="16">
      <c r="E10" s="9" t="s">
        <v>28</v>
      </c>
    </row>
    <row r="11" spans="1:17" ht="16">
      <c r="E11" s="9" t="s">
        <v>29</v>
      </c>
    </row>
    <row r="12" spans="1:17" ht="16">
      <c r="E12" s="9" t="s">
        <v>29</v>
      </c>
    </row>
    <row r="13" spans="1:17" ht="16">
      <c r="E13" s="9" t="s">
        <v>30</v>
      </c>
    </row>
    <row r="14" spans="1:17" ht="16">
      <c r="E14" s="9"/>
    </row>
    <row r="16" spans="1:17" ht="18">
      <c r="A16" s="13" t="s">
        <v>31</v>
      </c>
      <c r="B16" s="13"/>
    </row>
    <row r="17" spans="1:5" ht="16">
      <c r="A17" s="14" t="s">
        <v>32</v>
      </c>
      <c r="B17" s="14"/>
    </row>
    <row r="18" spans="1:5" ht="14">
      <c r="A18" s="16"/>
      <c r="B18" s="17" t="s">
        <v>33</v>
      </c>
    </row>
    <row r="19" spans="1:5" ht="14">
      <c r="A19" s="18" t="s">
        <v>34</v>
      </c>
      <c r="B19" s="18" t="s">
        <v>35</v>
      </c>
      <c r="C19" s="18" t="s">
        <v>36</v>
      </c>
      <c r="D19" s="18" t="s">
        <v>37</v>
      </c>
      <c r="E19" s="18" t="s">
        <v>38</v>
      </c>
    </row>
    <row r="20" spans="1:5">
      <c r="A20" s="15" t="s">
        <v>467</v>
      </c>
      <c r="B20" s="4" t="s">
        <v>33</v>
      </c>
      <c r="C20" s="4" t="s">
        <v>119</v>
      </c>
      <c r="D20" s="4" t="s">
        <v>568</v>
      </c>
      <c r="E20" s="10" t="s">
        <v>569</v>
      </c>
    </row>
    <row r="25" spans="1:5" ht="18">
      <c r="A25" s="13" t="s">
        <v>133</v>
      </c>
      <c r="B25" s="13"/>
    </row>
    <row r="26" spans="1:5" ht="14">
      <c r="A26" s="18" t="s">
        <v>358</v>
      </c>
      <c r="B26" s="18" t="s">
        <v>134</v>
      </c>
      <c r="C26" s="18" t="s">
        <v>135</v>
      </c>
    </row>
    <row r="27" spans="1:5">
      <c r="A27" s="4" t="s">
        <v>88</v>
      </c>
      <c r="B27" s="4" t="s">
        <v>138</v>
      </c>
      <c r="C27" s="4" t="s">
        <v>570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9.66406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16.83203125" style="4" bestFit="1" customWidth="1"/>
    <col min="14" max="16384" width="9.1640625" style="3"/>
  </cols>
  <sheetData>
    <row r="1" spans="1:13" s="2" customFormat="1" ht="29" customHeight="1">
      <c r="A1" s="36" t="s">
        <v>364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8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104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" t="s">
        <v>266</v>
      </c>
      <c r="B6" s="6" t="s">
        <v>365</v>
      </c>
      <c r="C6" s="6" t="s">
        <v>366</v>
      </c>
      <c r="D6" s="6" t="s">
        <v>576</v>
      </c>
      <c r="E6" s="6" t="s">
        <v>15</v>
      </c>
      <c r="F6" s="6" t="s">
        <v>16</v>
      </c>
      <c r="G6" s="7" t="s">
        <v>109</v>
      </c>
      <c r="H6" s="7" t="s">
        <v>367</v>
      </c>
      <c r="I6" s="7" t="s">
        <v>368</v>
      </c>
      <c r="J6" s="8"/>
      <c r="K6" s="11" t="str">
        <f>"210,0"</f>
        <v>210,0</v>
      </c>
      <c r="L6" s="12" t="str">
        <f>"124,2780"</f>
        <v>124,2780</v>
      </c>
      <c r="M6" s="6"/>
    </row>
    <row r="8" spans="1:13" ht="16">
      <c r="A8" s="49" t="s">
        <v>161</v>
      </c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6" t="s">
        <v>370</v>
      </c>
      <c r="B9" s="6" t="s">
        <v>371</v>
      </c>
      <c r="C9" s="6" t="s">
        <v>372</v>
      </c>
      <c r="D9" s="6" t="s">
        <v>576</v>
      </c>
      <c r="E9" s="6" t="s">
        <v>15</v>
      </c>
      <c r="F9" s="6" t="s">
        <v>74</v>
      </c>
      <c r="G9" s="8" t="s">
        <v>373</v>
      </c>
      <c r="H9" s="7" t="s">
        <v>373</v>
      </c>
      <c r="I9" s="8"/>
      <c r="J9" s="8"/>
      <c r="K9" s="11" t="str">
        <f>"202,5"</f>
        <v>202,5</v>
      </c>
      <c r="L9" s="12" t="str">
        <f>"112,7520"</f>
        <v>112,7520</v>
      </c>
      <c r="M9" s="6" t="s">
        <v>374</v>
      </c>
    </row>
    <row r="11" spans="1:13" ht="16">
      <c r="E11" s="9" t="s">
        <v>26</v>
      </c>
    </row>
    <row r="12" spans="1:13" ht="16">
      <c r="E12" s="9" t="s">
        <v>27</v>
      </c>
    </row>
    <row r="13" spans="1:13" ht="16">
      <c r="E13" s="9" t="s">
        <v>28</v>
      </c>
    </row>
    <row r="14" spans="1:13" ht="16">
      <c r="E14" s="9" t="s">
        <v>29</v>
      </c>
    </row>
    <row r="15" spans="1:13" ht="16">
      <c r="E15" s="9" t="s">
        <v>29</v>
      </c>
    </row>
    <row r="16" spans="1:13" ht="16">
      <c r="E16" s="9" t="s">
        <v>30</v>
      </c>
    </row>
    <row r="17" spans="1:5" ht="16">
      <c r="E17" s="9"/>
    </row>
    <row r="19" spans="1:5" ht="18">
      <c r="A19" s="13" t="s">
        <v>31</v>
      </c>
      <c r="B19" s="13"/>
    </row>
    <row r="20" spans="1:5" ht="16">
      <c r="A20" s="14" t="s">
        <v>32</v>
      </c>
      <c r="B20" s="14"/>
    </row>
    <row r="21" spans="1:5" ht="14">
      <c r="A21" s="16"/>
      <c r="B21" s="17" t="s">
        <v>33</v>
      </c>
    </row>
    <row r="22" spans="1:5" ht="14">
      <c r="A22" s="18" t="s">
        <v>34</v>
      </c>
      <c r="B22" s="18" t="s">
        <v>35</v>
      </c>
      <c r="C22" s="18" t="s">
        <v>36</v>
      </c>
      <c r="D22" s="18" t="s">
        <v>168</v>
      </c>
      <c r="E22" s="18" t="s">
        <v>38</v>
      </c>
    </row>
    <row r="23" spans="1:5">
      <c r="A23" s="15" t="s">
        <v>265</v>
      </c>
      <c r="B23" s="4" t="s">
        <v>33</v>
      </c>
      <c r="C23" s="4" t="s">
        <v>125</v>
      </c>
      <c r="D23" s="4" t="s">
        <v>368</v>
      </c>
      <c r="E23" s="10" t="s">
        <v>375</v>
      </c>
    </row>
    <row r="24" spans="1:5">
      <c r="A24" s="15" t="s">
        <v>369</v>
      </c>
      <c r="B24" s="4" t="s">
        <v>33</v>
      </c>
      <c r="C24" s="4" t="s">
        <v>170</v>
      </c>
      <c r="D24" s="4" t="s">
        <v>373</v>
      </c>
      <c r="E24" s="10" t="s">
        <v>376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8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7.6640625" style="4" bestFit="1" customWidth="1"/>
    <col min="3" max="3" width="35.33203125" style="4" bestFit="1" customWidth="1"/>
    <col min="4" max="4" width="11.83203125" style="4" bestFit="1" customWidth="1"/>
    <col min="5" max="5" width="22.6640625" style="4" bestFit="1" customWidth="1"/>
    <col min="6" max="6" width="33.5" style="4" bestFit="1" customWidth="1"/>
    <col min="7" max="9" width="4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19.83203125" style="4" bestFit="1" customWidth="1"/>
    <col min="14" max="16384" width="9.1640625" style="3"/>
  </cols>
  <sheetData>
    <row r="1" spans="1:13" s="2" customFormat="1" ht="29" customHeight="1">
      <c r="A1" s="36" t="s">
        <v>337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8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94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" t="s">
        <v>339</v>
      </c>
      <c r="B6" s="6" t="s">
        <v>340</v>
      </c>
      <c r="C6" s="6" t="s">
        <v>341</v>
      </c>
      <c r="D6" s="6" t="s">
        <v>579</v>
      </c>
      <c r="E6" s="6" t="s">
        <v>47</v>
      </c>
      <c r="F6" s="6" t="s">
        <v>48</v>
      </c>
      <c r="G6" s="7" t="s">
        <v>342</v>
      </c>
      <c r="H6" s="7" t="s">
        <v>189</v>
      </c>
      <c r="I6" s="7" t="s">
        <v>191</v>
      </c>
      <c r="J6" s="8"/>
      <c r="K6" s="11" t="str">
        <f>"45,0"</f>
        <v>45,0</v>
      </c>
      <c r="L6" s="12" t="str">
        <f>"36,4369"</f>
        <v>36,4369</v>
      </c>
      <c r="M6" s="6" t="s">
        <v>192</v>
      </c>
    </row>
    <row r="8" spans="1:13" ht="16">
      <c r="A8" s="49" t="s">
        <v>104</v>
      </c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6" t="s">
        <v>344</v>
      </c>
      <c r="B9" s="6" t="s">
        <v>345</v>
      </c>
      <c r="C9" s="6" t="s">
        <v>346</v>
      </c>
      <c r="D9" s="6" t="s">
        <v>579</v>
      </c>
      <c r="E9" s="6" t="s">
        <v>15</v>
      </c>
      <c r="F9" s="6" t="s">
        <v>48</v>
      </c>
      <c r="G9" s="7" t="s">
        <v>347</v>
      </c>
      <c r="H9" s="7" t="s">
        <v>348</v>
      </c>
      <c r="I9" s="8" t="s">
        <v>349</v>
      </c>
      <c r="J9" s="8"/>
      <c r="K9" s="11" t="str">
        <f>"30,0"</f>
        <v>30,0</v>
      </c>
      <c r="L9" s="12" t="str">
        <f>"21,8522"</f>
        <v>21,8522</v>
      </c>
      <c r="M9" s="6" t="s">
        <v>203</v>
      </c>
    </row>
    <row r="11" spans="1:13" ht="16">
      <c r="A11" s="49" t="s">
        <v>161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3">
      <c r="A12" s="6" t="s">
        <v>350</v>
      </c>
      <c r="B12" s="6" t="s">
        <v>351</v>
      </c>
      <c r="C12" s="6" t="s">
        <v>352</v>
      </c>
      <c r="D12" s="6" t="s">
        <v>576</v>
      </c>
      <c r="E12" s="6" t="s">
        <v>15</v>
      </c>
      <c r="F12" s="6" t="s">
        <v>74</v>
      </c>
      <c r="G12" s="8"/>
      <c r="H12" s="8"/>
      <c r="I12" s="8"/>
      <c r="J12" s="8"/>
      <c r="K12" s="11" t="str">
        <f>"0.00"</f>
        <v>0.00</v>
      </c>
      <c r="L12" s="12" t="str">
        <f>"0,0000"</f>
        <v>0,0000</v>
      </c>
      <c r="M12" s="6" t="s">
        <v>353</v>
      </c>
    </row>
    <row r="14" spans="1:13" ht="16">
      <c r="A14" s="49" t="s">
        <v>280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>
      <c r="A15" s="6" t="s">
        <v>355</v>
      </c>
      <c r="B15" s="6" t="s">
        <v>356</v>
      </c>
      <c r="C15" s="6" t="s">
        <v>357</v>
      </c>
      <c r="D15" s="6" t="s">
        <v>582</v>
      </c>
      <c r="E15" s="6" t="s">
        <v>47</v>
      </c>
      <c r="F15" s="6" t="s">
        <v>48</v>
      </c>
      <c r="G15" s="7" t="s">
        <v>91</v>
      </c>
      <c r="H15" s="8" t="s">
        <v>92</v>
      </c>
      <c r="I15" s="7" t="s">
        <v>63</v>
      </c>
      <c r="J15" s="8"/>
      <c r="K15" s="11" t="str">
        <f>"72,5"</f>
        <v>72,5</v>
      </c>
      <c r="L15" s="12" t="str">
        <f>"43,6906"</f>
        <v>43,6906</v>
      </c>
      <c r="M15" s="6" t="s">
        <v>358</v>
      </c>
    </row>
    <row r="17" spans="1:5" ht="16">
      <c r="E17" s="9" t="s">
        <v>26</v>
      </c>
    </row>
    <row r="18" spans="1:5" ht="16">
      <c r="E18" s="9" t="s">
        <v>27</v>
      </c>
    </row>
    <row r="19" spans="1:5" ht="16">
      <c r="E19" s="9" t="s">
        <v>28</v>
      </c>
    </row>
    <row r="20" spans="1:5" ht="16">
      <c r="E20" s="9" t="s">
        <v>29</v>
      </c>
    </row>
    <row r="21" spans="1:5" ht="16">
      <c r="E21" s="9" t="s">
        <v>29</v>
      </c>
    </row>
    <row r="22" spans="1:5" ht="16">
      <c r="E22" s="9" t="s">
        <v>30</v>
      </c>
    </row>
    <row r="23" spans="1:5" ht="16">
      <c r="E23" s="9"/>
    </row>
    <row r="25" spans="1:5" ht="18">
      <c r="A25" s="13" t="s">
        <v>31</v>
      </c>
      <c r="B25" s="13"/>
    </row>
    <row r="26" spans="1:5" ht="16">
      <c r="A26" s="14" t="s">
        <v>32</v>
      </c>
      <c r="B26" s="14"/>
    </row>
    <row r="27" spans="1:5" ht="14">
      <c r="A27" s="16"/>
      <c r="B27" s="17" t="s">
        <v>306</v>
      </c>
    </row>
    <row r="28" spans="1:5" ht="14">
      <c r="A28" s="18" t="s">
        <v>34</v>
      </c>
      <c r="B28" s="18" t="s">
        <v>35</v>
      </c>
      <c r="C28" s="18" t="s">
        <v>36</v>
      </c>
      <c r="D28" s="18" t="s">
        <v>168</v>
      </c>
      <c r="E28" s="18" t="s">
        <v>38</v>
      </c>
    </row>
    <row r="29" spans="1:5">
      <c r="A29" s="15" t="s">
        <v>354</v>
      </c>
      <c r="B29" s="4" t="s">
        <v>297</v>
      </c>
      <c r="C29" s="4" t="s">
        <v>313</v>
      </c>
      <c r="D29" s="4" t="s">
        <v>63</v>
      </c>
      <c r="E29" s="10" t="s">
        <v>359</v>
      </c>
    </row>
    <row r="30" spans="1:5">
      <c r="A30" s="15" t="s">
        <v>338</v>
      </c>
      <c r="B30" s="4" t="s">
        <v>360</v>
      </c>
      <c r="C30" s="4" t="s">
        <v>122</v>
      </c>
      <c r="D30" s="4" t="s">
        <v>191</v>
      </c>
      <c r="E30" s="10" t="s">
        <v>361</v>
      </c>
    </row>
    <row r="31" spans="1:5">
      <c r="A31" s="15" t="s">
        <v>343</v>
      </c>
      <c r="B31" s="4" t="s">
        <v>360</v>
      </c>
      <c r="C31" s="4" t="s">
        <v>125</v>
      </c>
      <c r="D31" s="4" t="s">
        <v>348</v>
      </c>
      <c r="E31" s="10" t="s">
        <v>362</v>
      </c>
    </row>
    <row r="36" spans="1:3" ht="18">
      <c r="A36" s="13" t="s">
        <v>133</v>
      </c>
      <c r="B36" s="13"/>
    </row>
    <row r="37" spans="1:3" ht="14">
      <c r="A37" s="18" t="s">
        <v>358</v>
      </c>
      <c r="B37" s="18" t="s">
        <v>134</v>
      </c>
      <c r="C37" s="18" t="s">
        <v>135</v>
      </c>
    </row>
    <row r="38" spans="1:3">
      <c r="A38" s="4" t="s">
        <v>47</v>
      </c>
      <c r="B38" s="4" t="s">
        <v>136</v>
      </c>
      <c r="C38" s="4" t="s">
        <v>363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27"/>
  <sheetViews>
    <sheetView workbookViewId="0">
      <selection activeCell="D62" sqref="D62"/>
    </sheetView>
  </sheetViews>
  <sheetFormatPr baseColWidth="10" defaultColWidth="9.1640625" defaultRowHeight="13"/>
  <cols>
    <col min="1" max="1" width="31.83203125" style="4" bestFit="1" customWidth="1"/>
    <col min="2" max="2" width="31.5" style="4" bestFit="1" customWidth="1"/>
    <col min="3" max="3" width="24.6640625" style="4" customWidth="1"/>
    <col min="4" max="4" width="11.83203125" style="4" bestFit="1" customWidth="1"/>
    <col min="5" max="5" width="22.6640625" style="4" bestFit="1" customWidth="1"/>
    <col min="6" max="6" width="33.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21.5" style="4" bestFit="1" customWidth="1"/>
    <col min="14" max="16384" width="9.1640625" style="3"/>
  </cols>
  <sheetData>
    <row r="1" spans="1:13" s="2" customFormat="1" ht="29" customHeight="1">
      <c r="A1" s="36" t="s">
        <v>179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8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180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" t="s">
        <v>181</v>
      </c>
      <c r="B6" s="6" t="s">
        <v>182</v>
      </c>
      <c r="C6" s="6" t="s">
        <v>183</v>
      </c>
      <c r="D6" s="6" t="s">
        <v>576</v>
      </c>
      <c r="E6" s="6" t="s">
        <v>88</v>
      </c>
      <c r="F6" s="6" t="s">
        <v>74</v>
      </c>
      <c r="G6" s="8"/>
      <c r="H6" s="8"/>
      <c r="I6" s="8"/>
      <c r="J6" s="8"/>
      <c r="K6" s="11" t="str">
        <f>"0.00"</f>
        <v>0.00</v>
      </c>
      <c r="L6" s="12" t="str">
        <f>"0,0000"</f>
        <v>0,0000</v>
      </c>
      <c r="M6" s="6" t="s">
        <v>184</v>
      </c>
    </row>
    <row r="8" spans="1:13" ht="16">
      <c r="A8" s="49" t="s">
        <v>83</v>
      </c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6" t="s">
        <v>186</v>
      </c>
      <c r="B9" s="6" t="s">
        <v>187</v>
      </c>
      <c r="C9" s="6" t="s">
        <v>188</v>
      </c>
      <c r="D9" s="6" t="s">
        <v>582</v>
      </c>
      <c r="E9" s="6" t="s">
        <v>47</v>
      </c>
      <c r="F9" s="6" t="s">
        <v>48</v>
      </c>
      <c r="G9" s="7" t="s">
        <v>189</v>
      </c>
      <c r="H9" s="7" t="s">
        <v>190</v>
      </c>
      <c r="I9" s="7" t="s">
        <v>191</v>
      </c>
      <c r="J9" s="8"/>
      <c r="K9" s="11" t="str">
        <f>"45,0"</f>
        <v>45,0</v>
      </c>
      <c r="L9" s="12" t="str">
        <f>"49,2914"</f>
        <v>49,2914</v>
      </c>
      <c r="M9" s="6" t="s">
        <v>192</v>
      </c>
    </row>
    <row r="11" spans="1:13" ht="16">
      <c r="A11" s="49" t="s">
        <v>43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3">
      <c r="A12" s="6" t="s">
        <v>193</v>
      </c>
      <c r="B12" s="6" t="s">
        <v>194</v>
      </c>
      <c r="C12" s="6" t="s">
        <v>195</v>
      </c>
      <c r="D12" s="6" t="s">
        <v>576</v>
      </c>
      <c r="E12" s="6" t="s">
        <v>47</v>
      </c>
      <c r="F12" s="6" t="s">
        <v>48</v>
      </c>
      <c r="G12" s="8" t="s">
        <v>196</v>
      </c>
      <c r="H12" s="8" t="s">
        <v>197</v>
      </c>
      <c r="I12" s="8" t="s">
        <v>197</v>
      </c>
      <c r="J12" s="8"/>
      <c r="K12" s="11" t="str">
        <f>"0.00"</f>
        <v>0.00</v>
      </c>
      <c r="L12" s="12" t="str">
        <f>"0,0000"</f>
        <v>0,0000</v>
      </c>
      <c r="M12" s="6" t="s">
        <v>53</v>
      </c>
    </row>
    <row r="14" spans="1:13" ht="16">
      <c r="A14" s="49" t="s">
        <v>54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>
      <c r="A15" s="19" t="s">
        <v>56</v>
      </c>
      <c r="B15" s="19" t="s">
        <v>57</v>
      </c>
      <c r="C15" s="19" t="s">
        <v>198</v>
      </c>
      <c r="D15" s="19" t="s">
        <v>576</v>
      </c>
      <c r="E15" s="19" t="s">
        <v>59</v>
      </c>
      <c r="F15" s="19" t="s">
        <v>60</v>
      </c>
      <c r="G15" s="21" t="s">
        <v>63</v>
      </c>
      <c r="H15" s="21" t="s">
        <v>64</v>
      </c>
      <c r="I15" s="20" t="s">
        <v>65</v>
      </c>
      <c r="J15" s="20"/>
      <c r="K15" s="28" t="str">
        <f>"77,5"</f>
        <v>77,5</v>
      </c>
      <c r="L15" s="29" t="str">
        <f>"67,6691"</f>
        <v>67,6691</v>
      </c>
      <c r="M15" s="19" t="s">
        <v>68</v>
      </c>
    </row>
    <row r="16" spans="1:13">
      <c r="A16" s="22" t="s">
        <v>200</v>
      </c>
      <c r="B16" s="22" t="s">
        <v>201</v>
      </c>
      <c r="C16" s="22" t="s">
        <v>198</v>
      </c>
      <c r="D16" s="22" t="s">
        <v>576</v>
      </c>
      <c r="E16" s="22" t="s">
        <v>47</v>
      </c>
      <c r="F16" s="22" t="s">
        <v>48</v>
      </c>
      <c r="G16" s="24" t="s">
        <v>189</v>
      </c>
      <c r="H16" s="24" t="s">
        <v>191</v>
      </c>
      <c r="I16" s="23" t="s">
        <v>202</v>
      </c>
      <c r="J16" s="23"/>
      <c r="K16" s="30" t="str">
        <f>"45,0"</f>
        <v>45,0</v>
      </c>
      <c r="L16" s="31" t="str">
        <f>"39,2917"</f>
        <v>39,2917</v>
      </c>
      <c r="M16" s="22" t="s">
        <v>203</v>
      </c>
    </row>
    <row r="18" spans="1:13" ht="16">
      <c r="A18" s="49" t="s">
        <v>69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3">
      <c r="A19" s="19" t="s">
        <v>71</v>
      </c>
      <c r="B19" s="19" t="s">
        <v>72</v>
      </c>
      <c r="C19" s="19" t="s">
        <v>73</v>
      </c>
      <c r="D19" s="19" t="s">
        <v>576</v>
      </c>
      <c r="E19" s="19" t="s">
        <v>15</v>
      </c>
      <c r="F19" s="19" t="s">
        <v>74</v>
      </c>
      <c r="G19" s="21" t="s">
        <v>77</v>
      </c>
      <c r="H19" s="21" t="s">
        <v>78</v>
      </c>
      <c r="I19" s="21" t="s">
        <v>79</v>
      </c>
      <c r="J19" s="20"/>
      <c r="K19" s="28" t="str">
        <f>"90,0"</f>
        <v>90,0</v>
      </c>
      <c r="L19" s="29" t="str">
        <f>"70,5780"</f>
        <v>70,5780</v>
      </c>
      <c r="M19" s="19" t="s">
        <v>82</v>
      </c>
    </row>
    <row r="20" spans="1:13">
      <c r="A20" s="25" t="s">
        <v>205</v>
      </c>
      <c r="B20" s="25" t="s">
        <v>206</v>
      </c>
      <c r="C20" s="25" t="s">
        <v>207</v>
      </c>
      <c r="D20" s="25" t="s">
        <v>576</v>
      </c>
      <c r="E20" s="25" t="s">
        <v>88</v>
      </c>
      <c r="F20" s="25" t="s">
        <v>74</v>
      </c>
      <c r="G20" s="27" t="s">
        <v>208</v>
      </c>
      <c r="H20" s="26" t="s">
        <v>91</v>
      </c>
      <c r="I20" s="26" t="s">
        <v>91</v>
      </c>
      <c r="J20" s="26"/>
      <c r="K20" s="32" t="str">
        <f>"62,5"</f>
        <v>62,5</v>
      </c>
      <c r="L20" s="33" t="str">
        <f>"49,9687"</f>
        <v>49,9687</v>
      </c>
      <c r="M20" s="25" t="s">
        <v>209</v>
      </c>
    </row>
    <row r="21" spans="1:13">
      <c r="A21" s="22" t="s">
        <v>211</v>
      </c>
      <c r="B21" s="22" t="s">
        <v>212</v>
      </c>
      <c r="C21" s="22" t="s">
        <v>213</v>
      </c>
      <c r="D21" s="22" t="s">
        <v>576</v>
      </c>
      <c r="E21" s="22" t="s">
        <v>47</v>
      </c>
      <c r="F21" s="22" t="s">
        <v>48</v>
      </c>
      <c r="G21" s="24" t="s">
        <v>189</v>
      </c>
      <c r="H21" s="24" t="s">
        <v>191</v>
      </c>
      <c r="I21" s="24" t="s">
        <v>202</v>
      </c>
      <c r="J21" s="23"/>
      <c r="K21" s="30" t="str">
        <f>"47,5"</f>
        <v>47,5</v>
      </c>
      <c r="L21" s="31" t="str">
        <f>"37,4894"</f>
        <v>37,4894</v>
      </c>
      <c r="M21" s="22" t="s">
        <v>192</v>
      </c>
    </row>
    <row r="23" spans="1:13" ht="16">
      <c r="A23" s="49" t="s">
        <v>10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3">
      <c r="A24" s="6" t="s">
        <v>215</v>
      </c>
      <c r="B24" s="6" t="s">
        <v>216</v>
      </c>
      <c r="C24" s="6" t="s">
        <v>217</v>
      </c>
      <c r="D24" s="6" t="s">
        <v>580</v>
      </c>
      <c r="E24" s="6" t="s">
        <v>47</v>
      </c>
      <c r="F24" s="6" t="s">
        <v>48</v>
      </c>
      <c r="G24" s="7" t="s">
        <v>190</v>
      </c>
      <c r="H24" s="7" t="s">
        <v>191</v>
      </c>
      <c r="I24" s="8" t="s">
        <v>202</v>
      </c>
      <c r="J24" s="8"/>
      <c r="K24" s="11" t="str">
        <f>"45,0"</f>
        <v>45,0</v>
      </c>
      <c r="L24" s="12" t="str">
        <f>"34,4924"</f>
        <v>34,4924</v>
      </c>
      <c r="M24" s="6" t="s">
        <v>192</v>
      </c>
    </row>
    <row r="26" spans="1:13" ht="16">
      <c r="A26" s="49" t="s">
        <v>69</v>
      </c>
      <c r="B26" s="49"/>
      <c r="C26" s="49"/>
      <c r="D26" s="49"/>
      <c r="E26" s="49"/>
      <c r="F26" s="49"/>
      <c r="G26" s="49"/>
      <c r="H26" s="49"/>
      <c r="I26" s="49"/>
      <c r="J26" s="49"/>
    </row>
    <row r="27" spans="1:13">
      <c r="A27" s="6" t="s">
        <v>219</v>
      </c>
      <c r="B27" s="6" t="s">
        <v>220</v>
      </c>
      <c r="C27" s="6" t="s">
        <v>221</v>
      </c>
      <c r="D27" s="6" t="s">
        <v>576</v>
      </c>
      <c r="E27" s="6" t="s">
        <v>15</v>
      </c>
      <c r="F27" s="6" t="s">
        <v>222</v>
      </c>
      <c r="G27" s="7" t="s">
        <v>223</v>
      </c>
      <c r="H27" s="8" t="s">
        <v>21</v>
      </c>
      <c r="I27" s="8" t="s">
        <v>21</v>
      </c>
      <c r="J27" s="8"/>
      <c r="K27" s="11" t="str">
        <f>"112,5"</f>
        <v>112,5</v>
      </c>
      <c r="L27" s="12" t="str">
        <f>"81,6525"</f>
        <v>81,6525</v>
      </c>
      <c r="M27" s="6" t="s">
        <v>224</v>
      </c>
    </row>
    <row r="29" spans="1:13" ht="16">
      <c r="A29" s="49" t="s">
        <v>10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13">
      <c r="A30" s="19" t="s">
        <v>226</v>
      </c>
      <c r="B30" s="19" t="s">
        <v>227</v>
      </c>
      <c r="C30" s="19" t="s">
        <v>228</v>
      </c>
      <c r="D30" s="19" t="s">
        <v>583</v>
      </c>
      <c r="E30" s="19" t="s">
        <v>47</v>
      </c>
      <c r="F30" s="19" t="s">
        <v>48</v>
      </c>
      <c r="G30" s="21" t="s">
        <v>62</v>
      </c>
      <c r="H30" s="20" t="s">
        <v>66</v>
      </c>
      <c r="I30" s="21" t="s">
        <v>66</v>
      </c>
      <c r="J30" s="20"/>
      <c r="K30" s="28" t="str">
        <f>"115,0"</f>
        <v>115,0</v>
      </c>
      <c r="L30" s="29" t="str">
        <f>"88,1584"</f>
        <v>88,1584</v>
      </c>
      <c r="M30" s="19" t="s">
        <v>192</v>
      </c>
    </row>
    <row r="31" spans="1:13">
      <c r="A31" s="25" t="s">
        <v>230</v>
      </c>
      <c r="B31" s="25" t="s">
        <v>231</v>
      </c>
      <c r="C31" s="25" t="s">
        <v>14</v>
      </c>
      <c r="D31" s="25" t="s">
        <v>587</v>
      </c>
      <c r="E31" s="25" t="s">
        <v>47</v>
      </c>
      <c r="F31" s="25" t="s">
        <v>48</v>
      </c>
      <c r="G31" s="27" t="s">
        <v>79</v>
      </c>
      <c r="H31" s="27" t="s">
        <v>50</v>
      </c>
      <c r="I31" s="27" t="s">
        <v>61</v>
      </c>
      <c r="J31" s="26"/>
      <c r="K31" s="32" t="str">
        <f>"100,0"</f>
        <v>100,0</v>
      </c>
      <c r="L31" s="33" t="str">
        <f>"96,2390"</f>
        <v>96,2390</v>
      </c>
      <c r="M31" s="25" t="s">
        <v>192</v>
      </c>
    </row>
    <row r="32" spans="1:13">
      <c r="A32" s="22" t="s">
        <v>233</v>
      </c>
      <c r="B32" s="22" t="s">
        <v>234</v>
      </c>
      <c r="C32" s="22" t="s">
        <v>235</v>
      </c>
      <c r="D32" s="22" t="s">
        <v>588</v>
      </c>
      <c r="E32" s="22" t="s">
        <v>88</v>
      </c>
      <c r="F32" s="22" t="s">
        <v>74</v>
      </c>
      <c r="G32" s="24" t="s">
        <v>61</v>
      </c>
      <c r="H32" s="23" t="s">
        <v>20</v>
      </c>
      <c r="I32" s="23" t="s">
        <v>20</v>
      </c>
      <c r="J32" s="23"/>
      <c r="K32" s="30" t="str">
        <f>"100,0"</f>
        <v>100,0</v>
      </c>
      <c r="L32" s="31" t="str">
        <f>"110,1163"</f>
        <v>110,1163</v>
      </c>
      <c r="M32" s="22"/>
    </row>
    <row r="34" spans="1:13" ht="16">
      <c r="A34" s="49" t="s">
        <v>94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3">
      <c r="A35" s="19" t="s">
        <v>237</v>
      </c>
      <c r="B35" s="19" t="s">
        <v>238</v>
      </c>
      <c r="C35" s="19" t="s">
        <v>239</v>
      </c>
      <c r="D35" s="19" t="s">
        <v>581</v>
      </c>
      <c r="E35" s="19" t="s">
        <v>47</v>
      </c>
      <c r="F35" s="19" t="s">
        <v>48</v>
      </c>
      <c r="G35" s="21" t="s">
        <v>64</v>
      </c>
      <c r="H35" s="21" t="s">
        <v>65</v>
      </c>
      <c r="I35" s="20" t="s">
        <v>77</v>
      </c>
      <c r="J35" s="20"/>
      <c r="K35" s="28" t="str">
        <f>"80,0"</f>
        <v>80,0</v>
      </c>
      <c r="L35" s="29" t="str">
        <f>"58,4619"</f>
        <v>58,4619</v>
      </c>
      <c r="M35" s="19" t="s">
        <v>192</v>
      </c>
    </row>
    <row r="36" spans="1:13">
      <c r="A36" s="25" t="s">
        <v>96</v>
      </c>
      <c r="B36" s="25" t="s">
        <v>97</v>
      </c>
      <c r="C36" s="25" t="s">
        <v>98</v>
      </c>
      <c r="D36" s="25" t="s">
        <v>576</v>
      </c>
      <c r="E36" s="25" t="s">
        <v>99</v>
      </c>
      <c r="F36" s="25" t="s">
        <v>100</v>
      </c>
      <c r="G36" s="27" t="s">
        <v>75</v>
      </c>
      <c r="H36" s="27" t="s">
        <v>76</v>
      </c>
      <c r="I36" s="27" t="s">
        <v>101</v>
      </c>
      <c r="J36" s="26"/>
      <c r="K36" s="32" t="str">
        <f>"142,5"</f>
        <v>142,5</v>
      </c>
      <c r="L36" s="33" t="str">
        <f>"89,0055"</f>
        <v>89,0055</v>
      </c>
      <c r="M36" s="25" t="s">
        <v>103</v>
      </c>
    </row>
    <row r="37" spans="1:13">
      <c r="A37" s="22" t="s">
        <v>240</v>
      </c>
      <c r="B37" s="22" t="s">
        <v>241</v>
      </c>
      <c r="C37" s="22" t="s">
        <v>239</v>
      </c>
      <c r="D37" s="22" t="s">
        <v>576</v>
      </c>
      <c r="E37" s="22" t="s">
        <v>242</v>
      </c>
      <c r="F37" s="22" t="s">
        <v>243</v>
      </c>
      <c r="G37" s="23"/>
      <c r="H37" s="23"/>
      <c r="I37" s="23"/>
      <c r="J37" s="23"/>
      <c r="K37" s="30" t="str">
        <f>"0.00"</f>
        <v>0.00</v>
      </c>
      <c r="L37" s="31" t="str">
        <f>"0,0000"</f>
        <v>0,0000</v>
      </c>
      <c r="M37" s="22" t="s">
        <v>93</v>
      </c>
    </row>
    <row r="39" spans="1:13" ht="16">
      <c r="A39" s="49" t="s">
        <v>104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3">
      <c r="A40" s="19" t="s">
        <v>245</v>
      </c>
      <c r="B40" s="19" t="s">
        <v>246</v>
      </c>
      <c r="C40" s="19" t="s">
        <v>247</v>
      </c>
      <c r="D40" s="19" t="s">
        <v>584</v>
      </c>
      <c r="E40" s="19" t="s">
        <v>88</v>
      </c>
      <c r="F40" s="19" t="s">
        <v>74</v>
      </c>
      <c r="G40" s="21" t="s">
        <v>21</v>
      </c>
      <c r="H40" s="21" t="s">
        <v>75</v>
      </c>
      <c r="I40" s="21" t="s">
        <v>76</v>
      </c>
      <c r="J40" s="20"/>
      <c r="K40" s="28" t="str">
        <f>"140,0"</f>
        <v>140,0</v>
      </c>
      <c r="L40" s="29" t="str">
        <f>"85,4529"</f>
        <v>85,4529</v>
      </c>
      <c r="M40" s="19" t="s">
        <v>93</v>
      </c>
    </row>
    <row r="41" spans="1:13">
      <c r="A41" s="25" t="s">
        <v>155</v>
      </c>
      <c r="B41" s="25" t="s">
        <v>248</v>
      </c>
      <c r="C41" s="25" t="s">
        <v>157</v>
      </c>
      <c r="D41" s="25" t="s">
        <v>576</v>
      </c>
      <c r="E41" s="25" t="s">
        <v>88</v>
      </c>
      <c r="F41" s="25" t="s">
        <v>158</v>
      </c>
      <c r="G41" s="27" t="s">
        <v>80</v>
      </c>
      <c r="H41" s="27" t="s">
        <v>110</v>
      </c>
      <c r="I41" s="26" t="s">
        <v>17</v>
      </c>
      <c r="J41" s="26"/>
      <c r="K41" s="32" t="str">
        <f>"155,0"</f>
        <v>155,0</v>
      </c>
      <c r="L41" s="33" t="str">
        <f>"92,3180"</f>
        <v>92,3180</v>
      </c>
      <c r="M41" s="25" t="s">
        <v>160</v>
      </c>
    </row>
    <row r="42" spans="1:13">
      <c r="A42" s="25" t="s">
        <v>249</v>
      </c>
      <c r="B42" s="25" t="s">
        <v>107</v>
      </c>
      <c r="C42" s="25" t="s">
        <v>108</v>
      </c>
      <c r="D42" s="25" t="s">
        <v>576</v>
      </c>
      <c r="E42" s="25" t="s">
        <v>88</v>
      </c>
      <c r="F42" s="25" t="s">
        <v>74</v>
      </c>
      <c r="G42" s="27" t="s">
        <v>101</v>
      </c>
      <c r="H42" s="27" t="s">
        <v>80</v>
      </c>
      <c r="I42" s="27" t="s">
        <v>110</v>
      </c>
      <c r="J42" s="26"/>
      <c r="K42" s="32" t="str">
        <f>"155,0"</f>
        <v>155,0</v>
      </c>
      <c r="L42" s="33" t="str">
        <f>"92,1785"</f>
        <v>92,1785</v>
      </c>
      <c r="M42" s="25" t="s">
        <v>114</v>
      </c>
    </row>
    <row r="43" spans="1:13">
      <c r="A43" s="22" t="s">
        <v>155</v>
      </c>
      <c r="B43" s="22" t="s">
        <v>156</v>
      </c>
      <c r="C43" s="22" t="s">
        <v>157</v>
      </c>
      <c r="D43" s="22" t="s">
        <v>585</v>
      </c>
      <c r="E43" s="22" t="s">
        <v>88</v>
      </c>
      <c r="F43" s="22" t="s">
        <v>158</v>
      </c>
      <c r="G43" s="24" t="s">
        <v>80</v>
      </c>
      <c r="H43" s="24" t="s">
        <v>110</v>
      </c>
      <c r="I43" s="23" t="s">
        <v>17</v>
      </c>
      <c r="J43" s="23"/>
      <c r="K43" s="30" t="str">
        <f>"155,0"</f>
        <v>155,0</v>
      </c>
      <c r="L43" s="31" t="str">
        <f>"111,6125"</f>
        <v>111,6125</v>
      </c>
      <c r="M43" s="22" t="s">
        <v>160</v>
      </c>
    </row>
    <row r="45" spans="1:13" ht="16">
      <c r="A45" s="49" t="s">
        <v>161</v>
      </c>
      <c r="B45" s="49"/>
      <c r="C45" s="49"/>
      <c r="D45" s="49"/>
      <c r="E45" s="49"/>
      <c r="F45" s="49"/>
      <c r="G45" s="49"/>
      <c r="H45" s="49"/>
      <c r="I45" s="49"/>
      <c r="J45" s="49"/>
    </row>
    <row r="46" spans="1:13">
      <c r="A46" s="19" t="s">
        <v>251</v>
      </c>
      <c r="B46" s="19" t="s">
        <v>252</v>
      </c>
      <c r="C46" s="19" t="s">
        <v>253</v>
      </c>
      <c r="D46" s="19" t="s">
        <v>576</v>
      </c>
      <c r="E46" s="19" t="s">
        <v>88</v>
      </c>
      <c r="F46" s="19" t="s">
        <v>254</v>
      </c>
      <c r="G46" s="21" t="s">
        <v>255</v>
      </c>
      <c r="H46" s="21" t="s">
        <v>256</v>
      </c>
      <c r="I46" s="20" t="s">
        <v>19</v>
      </c>
      <c r="J46" s="20"/>
      <c r="K46" s="28" t="str">
        <f>"175,0"</f>
        <v>175,0</v>
      </c>
      <c r="L46" s="29" t="str">
        <f>"97,5275"</f>
        <v>97,5275</v>
      </c>
      <c r="M46" s="19" t="s">
        <v>257</v>
      </c>
    </row>
    <row r="47" spans="1:13">
      <c r="A47" s="25" t="s">
        <v>259</v>
      </c>
      <c r="B47" s="25" t="s">
        <v>260</v>
      </c>
      <c r="C47" s="25" t="s">
        <v>261</v>
      </c>
      <c r="D47" s="25" t="s">
        <v>587</v>
      </c>
      <c r="E47" s="25" t="s">
        <v>88</v>
      </c>
      <c r="F47" s="25" t="s">
        <v>262</v>
      </c>
      <c r="G47" s="27" t="s">
        <v>75</v>
      </c>
      <c r="H47" s="27" t="s">
        <v>76</v>
      </c>
      <c r="I47" s="26" t="s">
        <v>101</v>
      </c>
      <c r="J47" s="26"/>
      <c r="K47" s="32" t="str">
        <f>"140,0"</f>
        <v>140,0</v>
      </c>
      <c r="L47" s="33" t="str">
        <f>"122,1706"</f>
        <v>122,1706</v>
      </c>
      <c r="M47" s="25"/>
    </row>
    <row r="48" spans="1:13">
      <c r="A48" s="22" t="s">
        <v>263</v>
      </c>
      <c r="B48" s="22" t="s">
        <v>260</v>
      </c>
      <c r="C48" s="22" t="s">
        <v>261</v>
      </c>
      <c r="D48" s="22" t="s">
        <v>587</v>
      </c>
      <c r="E48" s="22" t="s">
        <v>88</v>
      </c>
      <c r="F48" s="22" t="s">
        <v>262</v>
      </c>
      <c r="G48" s="24" t="s">
        <v>75</v>
      </c>
      <c r="H48" s="24" t="s">
        <v>76</v>
      </c>
      <c r="I48" s="23" t="s">
        <v>101</v>
      </c>
      <c r="J48" s="23"/>
      <c r="K48" s="30" t="str">
        <f>"140,0"</f>
        <v>140,0</v>
      </c>
      <c r="L48" s="31" t="str">
        <f>"122,1706"</f>
        <v>122,1706</v>
      </c>
      <c r="M48" s="22"/>
    </row>
    <row r="50" spans="1:13" ht="16">
      <c r="A50" s="49" t="s">
        <v>264</v>
      </c>
      <c r="B50" s="49"/>
      <c r="C50" s="49"/>
      <c r="D50" s="49"/>
      <c r="E50" s="49"/>
      <c r="F50" s="49"/>
      <c r="G50" s="49"/>
      <c r="H50" s="49"/>
      <c r="I50" s="49"/>
      <c r="J50" s="49"/>
    </row>
    <row r="51" spans="1:13">
      <c r="A51" s="19" t="s">
        <v>266</v>
      </c>
      <c r="B51" s="19" t="s">
        <v>267</v>
      </c>
      <c r="C51" s="19" t="s">
        <v>268</v>
      </c>
      <c r="D51" s="19" t="s">
        <v>576</v>
      </c>
      <c r="E51" s="19" t="s">
        <v>47</v>
      </c>
      <c r="F51" s="19" t="s">
        <v>48</v>
      </c>
      <c r="G51" s="21" t="s">
        <v>159</v>
      </c>
      <c r="H51" s="21" t="s">
        <v>110</v>
      </c>
      <c r="I51" s="21" t="s">
        <v>17</v>
      </c>
      <c r="J51" s="20"/>
      <c r="K51" s="28" t="str">
        <f>"160,0"</f>
        <v>160,0</v>
      </c>
      <c r="L51" s="29" t="str">
        <f>"86,6080"</f>
        <v>86,6080</v>
      </c>
      <c r="M51" s="19" t="s">
        <v>192</v>
      </c>
    </row>
    <row r="52" spans="1:13">
      <c r="A52" s="25" t="s">
        <v>270</v>
      </c>
      <c r="B52" s="25" t="s">
        <v>271</v>
      </c>
      <c r="C52" s="25" t="s">
        <v>272</v>
      </c>
      <c r="D52" s="25" t="s">
        <v>580</v>
      </c>
      <c r="E52" s="25" t="s">
        <v>15</v>
      </c>
      <c r="F52" s="25" t="s">
        <v>74</v>
      </c>
      <c r="G52" s="27" t="s">
        <v>110</v>
      </c>
      <c r="H52" s="27" t="s">
        <v>17</v>
      </c>
      <c r="I52" s="27" t="s">
        <v>255</v>
      </c>
      <c r="J52" s="26"/>
      <c r="K52" s="32" t="str">
        <f>"165,0"</f>
        <v>165,0</v>
      </c>
      <c r="L52" s="33" t="str">
        <f>"90,5092"</f>
        <v>90,5092</v>
      </c>
      <c r="M52" s="25" t="s">
        <v>273</v>
      </c>
    </row>
    <row r="53" spans="1:13">
      <c r="A53" s="22" t="s">
        <v>275</v>
      </c>
      <c r="B53" s="22" t="s">
        <v>276</v>
      </c>
      <c r="C53" s="22" t="s">
        <v>277</v>
      </c>
      <c r="D53" s="22" t="s">
        <v>585</v>
      </c>
      <c r="E53" s="22" t="s">
        <v>88</v>
      </c>
      <c r="F53" s="22" t="s">
        <v>74</v>
      </c>
      <c r="G53" s="24" t="s">
        <v>67</v>
      </c>
      <c r="H53" s="24" t="s">
        <v>75</v>
      </c>
      <c r="I53" s="23" t="s">
        <v>278</v>
      </c>
      <c r="J53" s="23"/>
      <c r="K53" s="30" t="str">
        <f>"135,0"</f>
        <v>135,0</v>
      </c>
      <c r="L53" s="31" t="str">
        <f>"93,0736"</f>
        <v>93,0736</v>
      </c>
      <c r="M53" s="22" t="s">
        <v>279</v>
      </c>
    </row>
    <row r="55" spans="1:13" ht="16">
      <c r="A55" s="49" t="s">
        <v>280</v>
      </c>
      <c r="B55" s="49"/>
      <c r="C55" s="49"/>
      <c r="D55" s="49"/>
      <c r="E55" s="49"/>
      <c r="F55" s="49"/>
      <c r="G55" s="49"/>
      <c r="H55" s="49"/>
      <c r="I55" s="49"/>
      <c r="J55" s="49"/>
    </row>
    <row r="56" spans="1:13">
      <c r="A56" s="6" t="s">
        <v>282</v>
      </c>
      <c r="B56" s="6" t="s">
        <v>283</v>
      </c>
      <c r="C56" s="6" t="s">
        <v>284</v>
      </c>
      <c r="D56" s="6" t="s">
        <v>576</v>
      </c>
      <c r="E56" s="6" t="s">
        <v>15</v>
      </c>
      <c r="F56" s="6" t="s">
        <v>285</v>
      </c>
      <c r="G56" s="7" t="s">
        <v>18</v>
      </c>
      <c r="H56" s="7" t="s">
        <v>256</v>
      </c>
      <c r="I56" s="8" t="s">
        <v>286</v>
      </c>
      <c r="J56" s="8"/>
      <c r="K56" s="11" t="str">
        <f>"175,0"</f>
        <v>175,0</v>
      </c>
      <c r="L56" s="12" t="str">
        <f>"92,5400"</f>
        <v>92,5400</v>
      </c>
      <c r="M56" s="6"/>
    </row>
    <row r="58" spans="1:13" ht="16">
      <c r="A58" s="49" t="s">
        <v>287</v>
      </c>
      <c r="B58" s="49"/>
      <c r="C58" s="49"/>
      <c r="D58" s="49"/>
      <c r="E58" s="49"/>
      <c r="F58" s="49"/>
      <c r="G58" s="49"/>
      <c r="H58" s="49"/>
      <c r="I58" s="49"/>
      <c r="J58" s="49"/>
    </row>
    <row r="59" spans="1:13">
      <c r="A59" s="19" t="s">
        <v>289</v>
      </c>
      <c r="B59" s="19" t="s">
        <v>290</v>
      </c>
      <c r="C59" s="19" t="s">
        <v>291</v>
      </c>
      <c r="D59" s="19" t="s">
        <v>580</v>
      </c>
      <c r="E59" s="19" t="s">
        <v>47</v>
      </c>
      <c r="F59" s="19" t="s">
        <v>48</v>
      </c>
      <c r="G59" s="20" t="s">
        <v>67</v>
      </c>
      <c r="H59" s="21" t="s">
        <v>76</v>
      </c>
      <c r="I59" s="20" t="s">
        <v>80</v>
      </c>
      <c r="J59" s="20"/>
      <c r="K59" s="28" t="str">
        <f>"140,0"</f>
        <v>140,0</v>
      </c>
      <c r="L59" s="29" t="str">
        <f>"72,5691"</f>
        <v>72,5691</v>
      </c>
      <c r="M59" s="19" t="s">
        <v>192</v>
      </c>
    </row>
    <row r="60" spans="1:13">
      <c r="A60" s="22" t="s">
        <v>292</v>
      </c>
      <c r="B60" s="22" t="s">
        <v>293</v>
      </c>
      <c r="C60" s="22" t="s">
        <v>294</v>
      </c>
      <c r="D60" s="22" t="s">
        <v>585</v>
      </c>
      <c r="E60" s="22" t="s">
        <v>88</v>
      </c>
      <c r="F60" s="22" t="s">
        <v>74</v>
      </c>
      <c r="G60" s="23" t="s">
        <v>22</v>
      </c>
      <c r="H60" s="23" t="s">
        <v>22</v>
      </c>
      <c r="I60" s="23" t="s">
        <v>22</v>
      </c>
      <c r="J60" s="23"/>
      <c r="K60" s="30" t="str">
        <f>"0.00"</f>
        <v>0.00</v>
      </c>
      <c r="L60" s="31" t="str">
        <f>"0,0000"</f>
        <v>0,0000</v>
      </c>
      <c r="M60" s="22" t="s">
        <v>295</v>
      </c>
    </row>
    <row r="62" spans="1:13" ht="16">
      <c r="E62" s="9" t="s">
        <v>26</v>
      </c>
    </row>
    <row r="63" spans="1:13" ht="16">
      <c r="E63" s="9" t="s">
        <v>27</v>
      </c>
    </row>
    <row r="64" spans="1:13" ht="16">
      <c r="E64" s="9" t="s">
        <v>28</v>
      </c>
    </row>
    <row r="65" spans="1:5" ht="16">
      <c r="E65" s="9" t="s">
        <v>29</v>
      </c>
    </row>
    <row r="66" spans="1:5" ht="16">
      <c r="E66" s="9" t="s">
        <v>29</v>
      </c>
    </row>
    <row r="67" spans="1:5" ht="16">
      <c r="E67" s="9" t="s">
        <v>30</v>
      </c>
    </row>
    <row r="68" spans="1:5" ht="16">
      <c r="E68" s="9"/>
    </row>
    <row r="70" spans="1:5" ht="18">
      <c r="A70" s="13" t="s">
        <v>31</v>
      </c>
      <c r="B70" s="13"/>
    </row>
    <row r="71" spans="1:5" ht="16">
      <c r="A71" s="14" t="s">
        <v>115</v>
      </c>
      <c r="B71" s="14"/>
    </row>
    <row r="72" spans="1:5" ht="14">
      <c r="A72" s="16"/>
      <c r="B72" s="17" t="s">
        <v>296</v>
      </c>
    </row>
    <row r="73" spans="1:5" ht="14">
      <c r="A73" s="18" t="s">
        <v>34</v>
      </c>
      <c r="B73" s="18" t="s">
        <v>35</v>
      </c>
      <c r="C73" s="18" t="s">
        <v>36</v>
      </c>
      <c r="D73" s="18" t="s">
        <v>168</v>
      </c>
      <c r="E73" s="18" t="s">
        <v>38</v>
      </c>
    </row>
    <row r="74" spans="1:5">
      <c r="A74" s="15" t="s">
        <v>185</v>
      </c>
      <c r="B74" s="4" t="s">
        <v>297</v>
      </c>
      <c r="C74" s="4" t="s">
        <v>130</v>
      </c>
      <c r="D74" s="4" t="s">
        <v>191</v>
      </c>
      <c r="E74" s="10" t="s">
        <v>298</v>
      </c>
    </row>
    <row r="76" spans="1:5" ht="14">
      <c r="A76" s="16"/>
      <c r="B76" s="17" t="s">
        <v>33</v>
      </c>
    </row>
    <row r="77" spans="1:5" ht="14">
      <c r="A77" s="18" t="s">
        <v>34</v>
      </c>
      <c r="B77" s="18" t="s">
        <v>35</v>
      </c>
      <c r="C77" s="18" t="s">
        <v>36</v>
      </c>
      <c r="D77" s="18" t="s">
        <v>168</v>
      </c>
      <c r="E77" s="18" t="s">
        <v>38</v>
      </c>
    </row>
    <row r="78" spans="1:5">
      <c r="A78" s="15" t="s">
        <v>70</v>
      </c>
      <c r="B78" s="4" t="s">
        <v>33</v>
      </c>
      <c r="C78" s="4" t="s">
        <v>116</v>
      </c>
      <c r="D78" s="4" t="s">
        <v>79</v>
      </c>
      <c r="E78" s="10" t="s">
        <v>299</v>
      </c>
    </row>
    <row r="79" spans="1:5">
      <c r="A79" s="15" t="s">
        <v>55</v>
      </c>
      <c r="B79" s="4" t="s">
        <v>33</v>
      </c>
      <c r="C79" s="4" t="s">
        <v>119</v>
      </c>
      <c r="D79" s="4" t="s">
        <v>64</v>
      </c>
      <c r="E79" s="10" t="s">
        <v>300</v>
      </c>
    </row>
    <row r="80" spans="1:5">
      <c r="A80" s="15" t="s">
        <v>204</v>
      </c>
      <c r="B80" s="4" t="s">
        <v>33</v>
      </c>
      <c r="C80" s="4" t="s">
        <v>116</v>
      </c>
      <c r="D80" s="4" t="s">
        <v>208</v>
      </c>
      <c r="E80" s="10" t="s">
        <v>301</v>
      </c>
    </row>
    <row r="81" spans="1:5">
      <c r="A81" s="15" t="s">
        <v>199</v>
      </c>
      <c r="B81" s="4" t="s">
        <v>33</v>
      </c>
      <c r="C81" s="4" t="s">
        <v>119</v>
      </c>
      <c r="D81" s="4" t="s">
        <v>191</v>
      </c>
      <c r="E81" s="10" t="s">
        <v>302</v>
      </c>
    </row>
    <row r="82" spans="1:5">
      <c r="A82" s="15" t="s">
        <v>210</v>
      </c>
      <c r="B82" s="4" t="s">
        <v>33</v>
      </c>
      <c r="C82" s="4" t="s">
        <v>116</v>
      </c>
      <c r="D82" s="4" t="s">
        <v>202</v>
      </c>
      <c r="E82" s="10" t="s">
        <v>303</v>
      </c>
    </row>
    <row r="84" spans="1:5" ht="14">
      <c r="A84" s="16"/>
      <c r="B84" s="17" t="s">
        <v>128</v>
      </c>
    </row>
    <row r="85" spans="1:5" ht="14">
      <c r="A85" s="18" t="s">
        <v>34</v>
      </c>
      <c r="B85" s="18" t="s">
        <v>35</v>
      </c>
      <c r="C85" s="18" t="s">
        <v>36</v>
      </c>
      <c r="D85" s="18" t="s">
        <v>168</v>
      </c>
      <c r="E85" s="18" t="s">
        <v>38</v>
      </c>
    </row>
    <row r="86" spans="1:5">
      <c r="A86" s="15" t="s">
        <v>214</v>
      </c>
      <c r="B86" s="4" t="s">
        <v>304</v>
      </c>
      <c r="C86" s="4" t="s">
        <v>39</v>
      </c>
      <c r="D86" s="4" t="s">
        <v>191</v>
      </c>
      <c r="E86" s="10" t="s">
        <v>305</v>
      </c>
    </row>
    <row r="89" spans="1:5" ht="16">
      <c r="A89" s="14" t="s">
        <v>32</v>
      </c>
      <c r="B89" s="14"/>
    </row>
    <row r="90" spans="1:5" ht="14">
      <c r="A90" s="16"/>
      <c r="B90" s="17" t="s">
        <v>306</v>
      </c>
    </row>
    <row r="91" spans="1:5" ht="14">
      <c r="A91" s="18" t="s">
        <v>34</v>
      </c>
      <c r="B91" s="18" t="s">
        <v>35</v>
      </c>
      <c r="C91" s="18" t="s">
        <v>36</v>
      </c>
      <c r="D91" s="18" t="s">
        <v>168</v>
      </c>
      <c r="E91" s="18" t="s">
        <v>38</v>
      </c>
    </row>
    <row r="92" spans="1:5">
      <c r="A92" s="15" t="s">
        <v>236</v>
      </c>
      <c r="B92" s="4" t="s">
        <v>307</v>
      </c>
      <c r="C92" s="4" t="s">
        <v>122</v>
      </c>
      <c r="D92" s="4" t="s">
        <v>65</v>
      </c>
      <c r="E92" s="10" t="s">
        <v>308</v>
      </c>
    </row>
    <row r="94" spans="1:5" ht="14">
      <c r="A94" s="16"/>
      <c r="B94" s="17" t="s">
        <v>309</v>
      </c>
    </row>
    <row r="95" spans="1:5" ht="14">
      <c r="A95" s="18" t="s">
        <v>34</v>
      </c>
      <c r="B95" s="18" t="s">
        <v>35</v>
      </c>
      <c r="C95" s="18" t="s">
        <v>36</v>
      </c>
      <c r="D95" s="18" t="s">
        <v>168</v>
      </c>
      <c r="E95" s="18" t="s">
        <v>38</v>
      </c>
    </row>
    <row r="96" spans="1:5">
      <c r="A96" s="15" t="s">
        <v>244</v>
      </c>
      <c r="B96" s="4" t="s">
        <v>310</v>
      </c>
      <c r="C96" s="4" t="s">
        <v>125</v>
      </c>
      <c r="D96" s="4" t="s">
        <v>76</v>
      </c>
      <c r="E96" s="10" t="s">
        <v>311</v>
      </c>
    </row>
    <row r="98" spans="1:5" ht="14">
      <c r="A98" s="16"/>
      <c r="B98" s="17" t="s">
        <v>33</v>
      </c>
    </row>
    <row r="99" spans="1:5" ht="14">
      <c r="A99" s="18" t="s">
        <v>34</v>
      </c>
      <c r="B99" s="18" t="s">
        <v>35</v>
      </c>
      <c r="C99" s="18" t="s">
        <v>36</v>
      </c>
      <c r="D99" s="18" t="s">
        <v>168</v>
      </c>
      <c r="E99" s="18" t="s">
        <v>38</v>
      </c>
    </row>
    <row r="100" spans="1:5">
      <c r="A100" s="15" t="s">
        <v>250</v>
      </c>
      <c r="B100" s="4" t="s">
        <v>33</v>
      </c>
      <c r="C100" s="4" t="s">
        <v>170</v>
      </c>
      <c r="D100" s="4" t="s">
        <v>256</v>
      </c>
      <c r="E100" s="10" t="s">
        <v>312</v>
      </c>
    </row>
    <row r="101" spans="1:5">
      <c r="A101" s="15" t="s">
        <v>281</v>
      </c>
      <c r="B101" s="4" t="s">
        <v>33</v>
      </c>
      <c r="C101" s="4" t="s">
        <v>313</v>
      </c>
      <c r="D101" s="4" t="s">
        <v>256</v>
      </c>
      <c r="E101" s="10" t="s">
        <v>314</v>
      </c>
    </row>
    <row r="102" spans="1:5">
      <c r="A102" s="15" t="s">
        <v>154</v>
      </c>
      <c r="B102" s="4" t="s">
        <v>33</v>
      </c>
      <c r="C102" s="4" t="s">
        <v>125</v>
      </c>
      <c r="D102" s="4" t="s">
        <v>110</v>
      </c>
      <c r="E102" s="10" t="s">
        <v>315</v>
      </c>
    </row>
    <row r="103" spans="1:5">
      <c r="A103" s="15" t="s">
        <v>105</v>
      </c>
      <c r="B103" s="4" t="s">
        <v>33</v>
      </c>
      <c r="C103" s="4" t="s">
        <v>125</v>
      </c>
      <c r="D103" s="4" t="s">
        <v>110</v>
      </c>
      <c r="E103" s="10" t="s">
        <v>316</v>
      </c>
    </row>
    <row r="104" spans="1:5">
      <c r="A104" s="15" t="s">
        <v>95</v>
      </c>
      <c r="B104" s="4" t="s">
        <v>33</v>
      </c>
      <c r="C104" s="4" t="s">
        <v>122</v>
      </c>
      <c r="D104" s="4" t="s">
        <v>101</v>
      </c>
      <c r="E104" s="10" t="s">
        <v>317</v>
      </c>
    </row>
    <row r="105" spans="1:5">
      <c r="A105" s="15" t="s">
        <v>265</v>
      </c>
      <c r="B105" s="4" t="s">
        <v>33</v>
      </c>
      <c r="C105" s="4" t="s">
        <v>318</v>
      </c>
      <c r="D105" s="4" t="s">
        <v>17</v>
      </c>
      <c r="E105" s="10" t="s">
        <v>319</v>
      </c>
    </row>
    <row r="106" spans="1:5">
      <c r="A106" s="15" t="s">
        <v>218</v>
      </c>
      <c r="B106" s="4" t="s">
        <v>33</v>
      </c>
      <c r="C106" s="4" t="s">
        <v>116</v>
      </c>
      <c r="D106" s="4" t="s">
        <v>223</v>
      </c>
      <c r="E106" s="10" t="s">
        <v>320</v>
      </c>
    </row>
    <row r="108" spans="1:5" ht="14">
      <c r="A108" s="16"/>
      <c r="B108" s="17" t="s">
        <v>128</v>
      </c>
    </row>
    <row r="109" spans="1:5" ht="14">
      <c r="A109" s="18" t="s">
        <v>34</v>
      </c>
      <c r="B109" s="18" t="s">
        <v>35</v>
      </c>
      <c r="C109" s="18" t="s">
        <v>36</v>
      </c>
      <c r="D109" s="18" t="s">
        <v>168</v>
      </c>
      <c r="E109" s="18" t="s">
        <v>38</v>
      </c>
    </row>
    <row r="110" spans="1:5">
      <c r="A110" s="15" t="s">
        <v>258</v>
      </c>
      <c r="B110" s="4" t="s">
        <v>321</v>
      </c>
      <c r="C110" s="4" t="s">
        <v>170</v>
      </c>
      <c r="D110" s="4" t="s">
        <v>76</v>
      </c>
      <c r="E110" s="10" t="s">
        <v>322</v>
      </c>
    </row>
    <row r="111" spans="1:5">
      <c r="A111" s="15" t="s">
        <v>154</v>
      </c>
      <c r="B111" s="4" t="s">
        <v>173</v>
      </c>
      <c r="C111" s="4" t="s">
        <v>125</v>
      </c>
      <c r="D111" s="4" t="s">
        <v>110</v>
      </c>
      <c r="E111" s="10" t="s">
        <v>323</v>
      </c>
    </row>
    <row r="112" spans="1:5">
      <c r="A112" s="15" t="s">
        <v>232</v>
      </c>
      <c r="B112" s="4" t="s">
        <v>324</v>
      </c>
      <c r="C112" s="4" t="s">
        <v>39</v>
      </c>
      <c r="D112" s="4" t="s">
        <v>61</v>
      </c>
      <c r="E112" s="10" t="s">
        <v>325</v>
      </c>
    </row>
    <row r="113" spans="1:5">
      <c r="A113" s="15" t="s">
        <v>229</v>
      </c>
      <c r="B113" s="4" t="s">
        <v>321</v>
      </c>
      <c r="C113" s="4" t="s">
        <v>39</v>
      </c>
      <c r="D113" s="4" t="s">
        <v>61</v>
      </c>
      <c r="E113" s="10" t="s">
        <v>326</v>
      </c>
    </row>
    <row r="114" spans="1:5">
      <c r="A114" s="15" t="s">
        <v>274</v>
      </c>
      <c r="B114" s="4" t="s">
        <v>173</v>
      </c>
      <c r="C114" s="4" t="s">
        <v>318</v>
      </c>
      <c r="D114" s="4" t="s">
        <v>75</v>
      </c>
      <c r="E114" s="10" t="s">
        <v>327</v>
      </c>
    </row>
    <row r="115" spans="1:5">
      <c r="A115" s="15" t="s">
        <v>269</v>
      </c>
      <c r="B115" s="4" t="s">
        <v>304</v>
      </c>
      <c r="C115" s="4" t="s">
        <v>318</v>
      </c>
      <c r="D115" s="4" t="s">
        <v>255</v>
      </c>
      <c r="E115" s="10" t="s">
        <v>328</v>
      </c>
    </row>
    <row r="116" spans="1:5">
      <c r="A116" s="15" t="s">
        <v>225</v>
      </c>
      <c r="B116" s="4" t="s">
        <v>329</v>
      </c>
      <c r="C116" s="4" t="s">
        <v>39</v>
      </c>
      <c r="D116" s="4" t="s">
        <v>66</v>
      </c>
      <c r="E116" s="10" t="s">
        <v>330</v>
      </c>
    </row>
    <row r="117" spans="1:5">
      <c r="A117" s="15" t="s">
        <v>288</v>
      </c>
      <c r="B117" s="4" t="s">
        <v>304</v>
      </c>
      <c r="C117" s="4" t="s">
        <v>331</v>
      </c>
      <c r="D117" s="4" t="s">
        <v>76</v>
      </c>
      <c r="E117" s="10" t="s">
        <v>332</v>
      </c>
    </row>
    <row r="122" spans="1:5" ht="18">
      <c r="A122" s="13" t="s">
        <v>133</v>
      </c>
      <c r="B122" s="13"/>
    </row>
    <row r="123" spans="1:5" ht="14">
      <c r="A123" s="18" t="s">
        <v>358</v>
      </c>
      <c r="B123" s="18" t="s">
        <v>134</v>
      </c>
      <c r="C123" s="18" t="s">
        <v>135</v>
      </c>
    </row>
    <row r="124" spans="1:5">
      <c r="A124" s="4" t="s">
        <v>88</v>
      </c>
      <c r="B124" s="4" t="s">
        <v>333</v>
      </c>
      <c r="C124" s="4" t="s">
        <v>334</v>
      </c>
    </row>
    <row r="125" spans="1:5">
      <c r="A125" s="4" t="s">
        <v>47</v>
      </c>
      <c r="B125" s="4" t="s">
        <v>335</v>
      </c>
      <c r="C125" s="4" t="s">
        <v>336</v>
      </c>
    </row>
    <row r="126" spans="1:5">
      <c r="A126" s="4" t="s">
        <v>99</v>
      </c>
      <c r="B126" s="4" t="s">
        <v>138</v>
      </c>
      <c r="C126" s="4" t="s">
        <v>139</v>
      </c>
    </row>
    <row r="127" spans="1:5">
      <c r="A127" s="4" t="s">
        <v>59</v>
      </c>
      <c r="B127" s="4" t="s">
        <v>138</v>
      </c>
      <c r="C127" s="4" t="s">
        <v>140</v>
      </c>
    </row>
  </sheetData>
  <mergeCells count="25">
    <mergeCell ref="A1:M2"/>
    <mergeCell ref="A3:A4"/>
    <mergeCell ref="B3:B4"/>
    <mergeCell ref="C3:C4"/>
    <mergeCell ref="D3:D4"/>
    <mergeCell ref="E3:E4"/>
    <mergeCell ref="F3:F4"/>
    <mergeCell ref="G3:J3"/>
    <mergeCell ref="A26:J26"/>
    <mergeCell ref="K3:K4"/>
    <mergeCell ref="L3:L4"/>
    <mergeCell ref="M3:M4"/>
    <mergeCell ref="A5:J5"/>
    <mergeCell ref="A8:J8"/>
    <mergeCell ref="A11:J11"/>
    <mergeCell ref="A14:J14"/>
    <mergeCell ref="A18:J18"/>
    <mergeCell ref="A23:J23"/>
    <mergeCell ref="A58:J58"/>
    <mergeCell ref="A29:J29"/>
    <mergeCell ref="A34:J34"/>
    <mergeCell ref="A39:J39"/>
    <mergeCell ref="A45:J45"/>
    <mergeCell ref="A50:J50"/>
    <mergeCell ref="A55:J5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9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8" style="4" bestFit="1" customWidth="1"/>
    <col min="4" max="4" width="11.83203125" style="4" bestFit="1" customWidth="1"/>
    <col min="5" max="5" width="22.6640625" style="4" bestFit="1" customWidth="1"/>
    <col min="6" max="6" width="29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17.83203125" style="4" bestFit="1" customWidth="1"/>
    <col min="14" max="16384" width="9.1640625" style="3"/>
  </cols>
  <sheetData>
    <row r="1" spans="1:13" s="2" customFormat="1" ht="29" customHeight="1">
      <c r="A1" s="36" t="s">
        <v>141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8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69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" t="s">
        <v>143</v>
      </c>
      <c r="B6" s="6" t="s">
        <v>144</v>
      </c>
      <c r="C6" s="6" t="s">
        <v>145</v>
      </c>
      <c r="D6" s="6" t="s">
        <v>576</v>
      </c>
      <c r="E6" s="6" t="s">
        <v>59</v>
      </c>
      <c r="F6" s="6" t="s">
        <v>60</v>
      </c>
      <c r="G6" s="7" t="s">
        <v>90</v>
      </c>
      <c r="H6" s="8" t="s">
        <v>65</v>
      </c>
      <c r="I6" s="8" t="s">
        <v>65</v>
      </c>
      <c r="J6" s="8"/>
      <c r="K6" s="11" t="str">
        <f>"75,0"</f>
        <v>75,0</v>
      </c>
      <c r="L6" s="12" t="str">
        <f>"60,0375"</f>
        <v>60,0375</v>
      </c>
      <c r="M6" s="6" t="s">
        <v>146</v>
      </c>
    </row>
    <row r="8" spans="1:13" ht="16">
      <c r="A8" s="49" t="s">
        <v>94</v>
      </c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6" t="s">
        <v>148</v>
      </c>
      <c r="B9" s="6" t="s">
        <v>149</v>
      </c>
      <c r="C9" s="6" t="s">
        <v>150</v>
      </c>
      <c r="D9" s="6" t="s">
        <v>576</v>
      </c>
      <c r="E9" s="6" t="s">
        <v>151</v>
      </c>
      <c r="F9" s="6" t="s">
        <v>152</v>
      </c>
      <c r="G9" s="7" t="s">
        <v>21</v>
      </c>
      <c r="H9" s="7" t="s">
        <v>22</v>
      </c>
      <c r="I9" s="8" t="s">
        <v>67</v>
      </c>
      <c r="J9" s="8"/>
      <c r="K9" s="11" t="str">
        <f>"125,0"</f>
        <v>125,0</v>
      </c>
      <c r="L9" s="12" t="str">
        <f>"78,1750"</f>
        <v>78,1750</v>
      </c>
      <c r="M9" s="6" t="s">
        <v>153</v>
      </c>
    </row>
    <row r="11" spans="1:13" ht="16">
      <c r="A11" s="49" t="s">
        <v>104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3">
      <c r="A12" s="6" t="s">
        <v>155</v>
      </c>
      <c r="B12" s="6" t="s">
        <v>156</v>
      </c>
      <c r="C12" s="6" t="s">
        <v>157</v>
      </c>
      <c r="D12" s="6" t="s">
        <v>585</v>
      </c>
      <c r="E12" s="6" t="s">
        <v>88</v>
      </c>
      <c r="F12" s="6" t="s">
        <v>158</v>
      </c>
      <c r="G12" s="7" t="s">
        <v>101</v>
      </c>
      <c r="H12" s="7" t="s">
        <v>159</v>
      </c>
      <c r="I12" s="7" t="s">
        <v>80</v>
      </c>
      <c r="J12" s="8"/>
      <c r="K12" s="11" t="str">
        <f>"150,0"</f>
        <v>150,0</v>
      </c>
      <c r="L12" s="12" t="str">
        <f>"108,0121"</f>
        <v>108,0121</v>
      </c>
      <c r="M12" s="6" t="s">
        <v>160</v>
      </c>
    </row>
    <row r="14" spans="1:13" ht="16">
      <c r="A14" s="49" t="s">
        <v>161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>
      <c r="A15" s="6" t="s">
        <v>163</v>
      </c>
      <c r="B15" s="6" t="s">
        <v>164</v>
      </c>
      <c r="C15" s="6" t="s">
        <v>165</v>
      </c>
      <c r="D15" s="6" t="s">
        <v>576</v>
      </c>
      <c r="E15" s="6" t="s">
        <v>15</v>
      </c>
      <c r="F15" s="6" t="s">
        <v>74</v>
      </c>
      <c r="G15" s="7" t="s">
        <v>166</v>
      </c>
      <c r="H15" s="7" t="s">
        <v>80</v>
      </c>
      <c r="I15" s="8" t="s">
        <v>167</v>
      </c>
      <c r="J15" s="8"/>
      <c r="K15" s="11" t="str">
        <f>"150,0"</f>
        <v>150,0</v>
      </c>
      <c r="L15" s="12" t="str">
        <f>"86,3700"</f>
        <v>86,3700</v>
      </c>
      <c r="M15" s="6"/>
    </row>
    <row r="17" spans="1:5" ht="16">
      <c r="E17" s="9" t="s">
        <v>26</v>
      </c>
    </row>
    <row r="18" spans="1:5" ht="16">
      <c r="E18" s="9" t="s">
        <v>27</v>
      </c>
    </row>
    <row r="19" spans="1:5" ht="16">
      <c r="E19" s="9" t="s">
        <v>28</v>
      </c>
    </row>
    <row r="20" spans="1:5" ht="16">
      <c r="E20" s="9" t="s">
        <v>29</v>
      </c>
    </row>
    <row r="21" spans="1:5" ht="16">
      <c r="E21" s="9" t="s">
        <v>29</v>
      </c>
    </row>
    <row r="22" spans="1:5" ht="16">
      <c r="E22" s="9" t="s">
        <v>30</v>
      </c>
    </row>
    <row r="23" spans="1:5" ht="16">
      <c r="E23" s="9"/>
    </row>
    <row r="25" spans="1:5" ht="18">
      <c r="A25" s="13" t="s">
        <v>31</v>
      </c>
      <c r="B25" s="13"/>
    </row>
    <row r="26" spans="1:5" ht="16">
      <c r="A26" s="14" t="s">
        <v>115</v>
      </c>
      <c r="B26" s="14"/>
    </row>
    <row r="27" spans="1:5" ht="14">
      <c r="A27" s="16"/>
      <c r="B27" s="17" t="s">
        <v>33</v>
      </c>
    </row>
    <row r="28" spans="1:5" ht="14">
      <c r="A28" s="18" t="s">
        <v>34</v>
      </c>
      <c r="B28" s="18" t="s">
        <v>35</v>
      </c>
      <c r="C28" s="18" t="s">
        <v>36</v>
      </c>
      <c r="D28" s="18" t="s">
        <v>168</v>
      </c>
      <c r="E28" s="18" t="s">
        <v>38</v>
      </c>
    </row>
    <row r="29" spans="1:5">
      <c r="A29" s="15" t="s">
        <v>142</v>
      </c>
      <c r="B29" s="4" t="s">
        <v>33</v>
      </c>
      <c r="C29" s="4" t="s">
        <v>116</v>
      </c>
      <c r="D29" s="4" t="s">
        <v>90</v>
      </c>
      <c r="E29" s="10" t="s">
        <v>169</v>
      </c>
    </row>
    <row r="32" spans="1:5" ht="16">
      <c r="A32" s="14" t="s">
        <v>32</v>
      </c>
      <c r="B32" s="14"/>
    </row>
    <row r="33" spans="1:5" ht="14">
      <c r="A33" s="16"/>
      <c r="B33" s="17" t="s">
        <v>33</v>
      </c>
    </row>
    <row r="34" spans="1:5" ht="14">
      <c r="A34" s="18" t="s">
        <v>34</v>
      </c>
      <c r="B34" s="18" t="s">
        <v>35</v>
      </c>
      <c r="C34" s="18" t="s">
        <v>36</v>
      </c>
      <c r="D34" s="18" t="s">
        <v>168</v>
      </c>
      <c r="E34" s="18" t="s">
        <v>38</v>
      </c>
    </row>
    <row r="35" spans="1:5">
      <c r="A35" s="15" t="s">
        <v>162</v>
      </c>
      <c r="B35" s="4" t="s">
        <v>33</v>
      </c>
      <c r="C35" s="4" t="s">
        <v>170</v>
      </c>
      <c r="D35" s="4" t="s">
        <v>80</v>
      </c>
      <c r="E35" s="10" t="s">
        <v>171</v>
      </c>
    </row>
    <row r="36" spans="1:5">
      <c r="A36" s="15" t="s">
        <v>147</v>
      </c>
      <c r="B36" s="4" t="s">
        <v>33</v>
      </c>
      <c r="C36" s="4" t="s">
        <v>122</v>
      </c>
      <c r="D36" s="4" t="s">
        <v>22</v>
      </c>
      <c r="E36" s="10" t="s">
        <v>172</v>
      </c>
    </row>
    <row r="38" spans="1:5" ht="14">
      <c r="A38" s="16"/>
      <c r="B38" s="17" t="s">
        <v>128</v>
      </c>
    </row>
    <row r="39" spans="1:5" ht="14">
      <c r="A39" s="18" t="s">
        <v>34</v>
      </c>
      <c r="B39" s="18" t="s">
        <v>35</v>
      </c>
      <c r="C39" s="18" t="s">
        <v>36</v>
      </c>
      <c r="D39" s="18" t="s">
        <v>168</v>
      </c>
      <c r="E39" s="18" t="s">
        <v>38</v>
      </c>
    </row>
    <row r="40" spans="1:5">
      <c r="A40" s="15" t="s">
        <v>154</v>
      </c>
      <c r="B40" s="4" t="s">
        <v>173</v>
      </c>
      <c r="C40" s="4" t="s">
        <v>125</v>
      </c>
      <c r="D40" s="4" t="s">
        <v>80</v>
      </c>
      <c r="E40" s="10" t="s">
        <v>174</v>
      </c>
    </row>
    <row r="45" spans="1:5" ht="18">
      <c r="A45" s="13" t="s">
        <v>133</v>
      </c>
      <c r="B45" s="13"/>
    </row>
    <row r="46" spans="1:5" ht="14">
      <c r="A46" s="18" t="s">
        <v>358</v>
      </c>
      <c r="B46" s="18" t="s">
        <v>134</v>
      </c>
      <c r="C46" s="18" t="s">
        <v>135</v>
      </c>
    </row>
    <row r="47" spans="1:5">
      <c r="A47" s="4" t="s">
        <v>151</v>
      </c>
      <c r="B47" s="4" t="s">
        <v>138</v>
      </c>
      <c r="C47" s="4" t="s">
        <v>175</v>
      </c>
    </row>
    <row r="48" spans="1:5">
      <c r="A48" s="4" t="s">
        <v>59</v>
      </c>
      <c r="B48" s="4" t="s">
        <v>138</v>
      </c>
      <c r="C48" s="4" t="s">
        <v>176</v>
      </c>
    </row>
    <row r="49" spans="1:3">
      <c r="A49" s="4" t="s">
        <v>88</v>
      </c>
      <c r="B49" s="4" t="s">
        <v>138</v>
      </c>
      <c r="C49" s="4" t="s">
        <v>177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56"/>
  <sheetViews>
    <sheetView workbookViewId="0">
      <selection activeCell="D22" sqref="D2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29.6640625" style="4" bestFit="1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5" style="2" bestFit="1" customWidth="1"/>
    <col min="21" max="21" width="19.1640625" style="4" bestFit="1" customWidth="1"/>
    <col min="22" max="16384" width="9.1640625" style="3"/>
  </cols>
  <sheetData>
    <row r="1" spans="1:21" s="2" customFormat="1" ht="29" customHeight="1">
      <c r="A1" s="36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7</v>
      </c>
      <c r="H3" s="46"/>
      <c r="I3" s="46"/>
      <c r="J3" s="46"/>
      <c r="K3" s="46" t="s">
        <v>8</v>
      </c>
      <c r="L3" s="46"/>
      <c r="M3" s="46"/>
      <c r="N3" s="46"/>
      <c r="O3" s="46" t="s">
        <v>9</v>
      </c>
      <c r="P3" s="46"/>
      <c r="Q3" s="46"/>
      <c r="R3" s="46"/>
      <c r="S3" s="46" t="s">
        <v>1</v>
      </c>
      <c r="T3" s="46" t="s">
        <v>3</v>
      </c>
      <c r="U3" s="47" t="s">
        <v>2</v>
      </c>
    </row>
    <row r="4" spans="1:21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5">
        <v>1</v>
      </c>
      <c r="P4" s="5">
        <v>2</v>
      </c>
      <c r="Q4" s="5">
        <v>3</v>
      </c>
      <c r="R4" s="5" t="s">
        <v>4</v>
      </c>
      <c r="S4" s="45"/>
      <c r="T4" s="45"/>
      <c r="U4" s="48"/>
    </row>
    <row r="5" spans="1:21" ht="16">
      <c r="A5" s="34" t="s">
        <v>43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>
      <c r="A6" s="6" t="s">
        <v>44</v>
      </c>
      <c r="B6" s="6" t="s">
        <v>45</v>
      </c>
      <c r="C6" s="6" t="s">
        <v>46</v>
      </c>
      <c r="D6" s="6" t="s">
        <v>576</v>
      </c>
      <c r="E6" s="6" t="s">
        <v>47</v>
      </c>
      <c r="F6" s="6" t="s">
        <v>48</v>
      </c>
      <c r="G6" s="8" t="s">
        <v>49</v>
      </c>
      <c r="H6" s="7" t="s">
        <v>49</v>
      </c>
      <c r="I6" s="8" t="s">
        <v>50</v>
      </c>
      <c r="J6" s="8"/>
      <c r="K6" s="8" t="s">
        <v>51</v>
      </c>
      <c r="L6" s="8" t="s">
        <v>51</v>
      </c>
      <c r="M6" s="8" t="s">
        <v>51</v>
      </c>
      <c r="N6" s="8"/>
      <c r="O6" s="8" t="s">
        <v>52</v>
      </c>
      <c r="P6" s="8"/>
      <c r="Q6" s="8"/>
      <c r="R6" s="8"/>
      <c r="S6" s="11" t="str">
        <f>"0.00"</f>
        <v>0.00</v>
      </c>
      <c r="T6" s="12" t="str">
        <f>"0,0000"</f>
        <v>0,0000</v>
      </c>
      <c r="U6" s="6" t="s">
        <v>53</v>
      </c>
    </row>
    <row r="8" spans="1:21" ht="16">
      <c r="A8" s="49" t="s">
        <v>54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>
      <c r="A9" s="6" t="s">
        <v>56</v>
      </c>
      <c r="B9" s="6" t="s">
        <v>57</v>
      </c>
      <c r="C9" s="6" t="s">
        <v>58</v>
      </c>
      <c r="D9" s="6" t="s">
        <v>576</v>
      </c>
      <c r="E9" s="6" t="s">
        <v>59</v>
      </c>
      <c r="F9" s="6" t="s">
        <v>60</v>
      </c>
      <c r="G9" s="8" t="s">
        <v>50</v>
      </c>
      <c r="H9" s="7" t="s">
        <v>61</v>
      </c>
      <c r="I9" s="7" t="s">
        <v>62</v>
      </c>
      <c r="J9" s="8"/>
      <c r="K9" s="7" t="s">
        <v>63</v>
      </c>
      <c r="L9" s="7" t="s">
        <v>64</v>
      </c>
      <c r="M9" s="8" t="s">
        <v>65</v>
      </c>
      <c r="N9" s="8"/>
      <c r="O9" s="7" t="s">
        <v>66</v>
      </c>
      <c r="P9" s="7" t="s">
        <v>22</v>
      </c>
      <c r="Q9" s="7" t="s">
        <v>67</v>
      </c>
      <c r="R9" s="8"/>
      <c r="S9" s="11" t="str">
        <f>"312,5"</f>
        <v>312,5</v>
      </c>
      <c r="T9" s="12" t="str">
        <f>"269,8125"</f>
        <v>269,8125</v>
      </c>
      <c r="U9" s="6" t="s">
        <v>68</v>
      </c>
    </row>
    <row r="11" spans="1:21" ht="16">
      <c r="A11" s="49" t="s">
        <v>69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>
      <c r="A12" s="6" t="s">
        <v>71</v>
      </c>
      <c r="B12" s="6" t="s">
        <v>72</v>
      </c>
      <c r="C12" s="6" t="s">
        <v>73</v>
      </c>
      <c r="D12" s="6" t="s">
        <v>576</v>
      </c>
      <c r="E12" s="6" t="s">
        <v>15</v>
      </c>
      <c r="F12" s="6" t="s">
        <v>74</v>
      </c>
      <c r="G12" s="8" t="s">
        <v>75</v>
      </c>
      <c r="H12" s="7" t="s">
        <v>75</v>
      </c>
      <c r="I12" s="7" t="s">
        <v>76</v>
      </c>
      <c r="J12" s="8"/>
      <c r="K12" s="7" t="s">
        <v>77</v>
      </c>
      <c r="L12" s="7" t="s">
        <v>78</v>
      </c>
      <c r="M12" s="7" t="s">
        <v>79</v>
      </c>
      <c r="N12" s="8"/>
      <c r="O12" s="7" t="s">
        <v>80</v>
      </c>
      <c r="P12" s="7" t="s">
        <v>81</v>
      </c>
      <c r="Q12" s="7" t="s">
        <v>17</v>
      </c>
      <c r="R12" s="8"/>
      <c r="S12" s="11" t="str">
        <f>"390,0"</f>
        <v>390,0</v>
      </c>
      <c r="T12" s="12" t="str">
        <f>"305,8380"</f>
        <v>305,8380</v>
      </c>
      <c r="U12" s="6" t="s">
        <v>82</v>
      </c>
    </row>
    <row r="14" spans="1:21" ht="16">
      <c r="A14" s="49" t="s">
        <v>83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1">
      <c r="A15" s="6" t="s">
        <v>85</v>
      </c>
      <c r="B15" s="6" t="s">
        <v>86</v>
      </c>
      <c r="C15" s="6" t="s">
        <v>87</v>
      </c>
      <c r="D15" s="6" t="s">
        <v>586</v>
      </c>
      <c r="E15" s="6" t="s">
        <v>88</v>
      </c>
      <c r="F15" s="6" t="s">
        <v>89</v>
      </c>
      <c r="G15" s="7" t="s">
        <v>90</v>
      </c>
      <c r="H15" s="7" t="s">
        <v>65</v>
      </c>
      <c r="I15" s="7" t="s">
        <v>77</v>
      </c>
      <c r="J15" s="8"/>
      <c r="K15" s="7" t="s">
        <v>91</v>
      </c>
      <c r="L15" s="8" t="s">
        <v>92</v>
      </c>
      <c r="M15" s="7" t="s">
        <v>92</v>
      </c>
      <c r="N15" s="8" t="s">
        <v>63</v>
      </c>
      <c r="O15" s="7" t="s">
        <v>20</v>
      </c>
      <c r="P15" s="7" t="s">
        <v>21</v>
      </c>
      <c r="Q15" s="7" t="s">
        <v>22</v>
      </c>
      <c r="R15" s="8" t="s">
        <v>571</v>
      </c>
      <c r="S15" s="11" t="str">
        <f>"280,0"</f>
        <v>280,0</v>
      </c>
      <c r="T15" s="12" t="str">
        <f>"513,8381"</f>
        <v>513,8381</v>
      </c>
      <c r="U15" s="6" t="s">
        <v>93</v>
      </c>
    </row>
    <row r="17" spans="1:21" ht="16">
      <c r="A17" s="49" t="s">
        <v>94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21">
      <c r="A18" s="6" t="s">
        <v>96</v>
      </c>
      <c r="B18" s="6" t="s">
        <v>97</v>
      </c>
      <c r="C18" s="6" t="s">
        <v>98</v>
      </c>
      <c r="D18" s="6" t="s">
        <v>576</v>
      </c>
      <c r="E18" s="6" t="s">
        <v>99</v>
      </c>
      <c r="F18" s="6" t="s">
        <v>100</v>
      </c>
      <c r="G18" s="7" t="s">
        <v>17</v>
      </c>
      <c r="H18" s="8" t="s">
        <v>18</v>
      </c>
      <c r="I18" s="7" t="s">
        <v>18</v>
      </c>
      <c r="J18" s="8"/>
      <c r="K18" s="7" t="s">
        <v>75</v>
      </c>
      <c r="L18" s="7" t="s">
        <v>76</v>
      </c>
      <c r="M18" s="7" t="s">
        <v>101</v>
      </c>
      <c r="N18" s="8"/>
      <c r="O18" s="7" t="s">
        <v>23</v>
      </c>
      <c r="P18" s="8" t="s">
        <v>102</v>
      </c>
      <c r="Q18" s="7" t="s">
        <v>25</v>
      </c>
      <c r="R18" s="8"/>
      <c r="S18" s="11" t="str">
        <f>"557,5"</f>
        <v>557,5</v>
      </c>
      <c r="T18" s="12" t="str">
        <f>"348,2145"</f>
        <v>348,2145</v>
      </c>
      <c r="U18" s="6" t="s">
        <v>103</v>
      </c>
    </row>
    <row r="20" spans="1:21" ht="16">
      <c r="A20" s="49" t="s">
        <v>104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21">
      <c r="A21" s="6" t="s">
        <v>106</v>
      </c>
      <c r="B21" s="6" t="s">
        <v>107</v>
      </c>
      <c r="C21" s="6" t="s">
        <v>108</v>
      </c>
      <c r="D21" s="6" t="s">
        <v>576</v>
      </c>
      <c r="E21" s="6" t="s">
        <v>88</v>
      </c>
      <c r="F21" s="6" t="s">
        <v>74</v>
      </c>
      <c r="G21" s="7" t="s">
        <v>18</v>
      </c>
      <c r="H21" s="7" t="s">
        <v>19</v>
      </c>
      <c r="I21" s="7" t="s">
        <v>109</v>
      </c>
      <c r="J21" s="8"/>
      <c r="K21" s="7" t="s">
        <v>101</v>
      </c>
      <c r="L21" s="7" t="s">
        <v>80</v>
      </c>
      <c r="M21" s="7" t="s">
        <v>110</v>
      </c>
      <c r="N21" s="8"/>
      <c r="O21" s="7" t="s">
        <v>111</v>
      </c>
      <c r="P21" s="7" t="s">
        <v>112</v>
      </c>
      <c r="Q21" s="7" t="s">
        <v>113</v>
      </c>
      <c r="R21" s="8"/>
      <c r="S21" s="11" t="str">
        <f>"570,0"</f>
        <v>570,0</v>
      </c>
      <c r="T21" s="12" t="str">
        <f>"338,9790"</f>
        <v>338,9790</v>
      </c>
      <c r="U21" s="6" t="s">
        <v>114</v>
      </c>
    </row>
    <row r="23" spans="1:21" ht="16">
      <c r="E23" s="9" t="s">
        <v>26</v>
      </c>
    </row>
    <row r="24" spans="1:21" ht="16">
      <c r="E24" s="9" t="s">
        <v>27</v>
      </c>
    </row>
    <row r="25" spans="1:21" ht="16">
      <c r="E25" s="9" t="s">
        <v>28</v>
      </c>
    </row>
    <row r="26" spans="1:21" ht="16">
      <c r="E26" s="9" t="s">
        <v>29</v>
      </c>
    </row>
    <row r="27" spans="1:21" ht="16">
      <c r="E27" s="9" t="s">
        <v>29</v>
      </c>
    </row>
    <row r="28" spans="1:21" ht="16">
      <c r="E28" s="9" t="s">
        <v>30</v>
      </c>
    </row>
    <row r="29" spans="1:21" ht="16">
      <c r="E29" s="9"/>
    </row>
    <row r="31" spans="1:21" ht="18">
      <c r="A31" s="13" t="s">
        <v>31</v>
      </c>
      <c r="B31" s="13"/>
    </row>
    <row r="32" spans="1:21" ht="16">
      <c r="A32" s="14" t="s">
        <v>115</v>
      </c>
      <c r="B32" s="14"/>
    </row>
    <row r="33" spans="1:5" ht="14">
      <c r="A33" s="16"/>
      <c r="B33" s="17" t="s">
        <v>33</v>
      </c>
    </row>
    <row r="34" spans="1:5" ht="14">
      <c r="A34" s="18" t="s">
        <v>34</v>
      </c>
      <c r="B34" s="18" t="s">
        <v>35</v>
      </c>
      <c r="C34" s="18" t="s">
        <v>36</v>
      </c>
      <c r="D34" s="18" t="s">
        <v>37</v>
      </c>
      <c r="E34" s="18" t="s">
        <v>38</v>
      </c>
    </row>
    <row r="35" spans="1:5">
      <c r="A35" s="15" t="s">
        <v>70</v>
      </c>
      <c r="B35" s="4" t="s">
        <v>33</v>
      </c>
      <c r="C35" s="4" t="s">
        <v>116</v>
      </c>
      <c r="D35" s="4" t="s">
        <v>117</v>
      </c>
      <c r="E35" s="10" t="s">
        <v>118</v>
      </c>
    </row>
    <row r="36" spans="1:5">
      <c r="A36" s="15" t="s">
        <v>55</v>
      </c>
      <c r="B36" s="4" t="s">
        <v>33</v>
      </c>
      <c r="C36" s="4" t="s">
        <v>119</v>
      </c>
      <c r="D36" s="4" t="s">
        <v>120</v>
      </c>
      <c r="E36" s="10" t="s">
        <v>121</v>
      </c>
    </row>
    <row r="39" spans="1:5" ht="16">
      <c r="A39" s="14" t="s">
        <v>32</v>
      </c>
      <c r="B39" s="14"/>
    </row>
    <row r="40" spans="1:5" ht="14">
      <c r="A40" s="16"/>
      <c r="B40" s="17" t="s">
        <v>33</v>
      </c>
    </row>
    <row r="41" spans="1:5" ht="14">
      <c r="A41" s="18" t="s">
        <v>34</v>
      </c>
      <c r="B41" s="18" t="s">
        <v>35</v>
      </c>
      <c r="C41" s="18" t="s">
        <v>36</v>
      </c>
      <c r="D41" s="18" t="s">
        <v>37</v>
      </c>
      <c r="E41" s="18" t="s">
        <v>38</v>
      </c>
    </row>
    <row r="42" spans="1:5">
      <c r="A42" s="15" t="s">
        <v>95</v>
      </c>
      <c r="B42" s="4" t="s">
        <v>33</v>
      </c>
      <c r="C42" s="4" t="s">
        <v>122</v>
      </c>
      <c r="D42" s="4" t="s">
        <v>123</v>
      </c>
      <c r="E42" s="10" t="s">
        <v>124</v>
      </c>
    </row>
    <row r="43" spans="1:5">
      <c r="A43" s="15" t="s">
        <v>105</v>
      </c>
      <c r="B43" s="4" t="s">
        <v>33</v>
      </c>
      <c r="C43" s="4" t="s">
        <v>125</v>
      </c>
      <c r="D43" s="4" t="s">
        <v>126</v>
      </c>
      <c r="E43" s="10" t="s">
        <v>127</v>
      </c>
    </row>
    <row r="45" spans="1:5" ht="14">
      <c r="A45" s="16"/>
      <c r="B45" s="17" t="s">
        <v>128</v>
      </c>
    </row>
    <row r="46" spans="1:5" ht="14">
      <c r="A46" s="18" t="s">
        <v>34</v>
      </c>
      <c r="B46" s="18" t="s">
        <v>35</v>
      </c>
      <c r="C46" s="18" t="s">
        <v>36</v>
      </c>
      <c r="D46" s="18" t="s">
        <v>37</v>
      </c>
      <c r="E46" s="18" t="s">
        <v>38</v>
      </c>
    </row>
    <row r="47" spans="1:5">
      <c r="A47" s="15" t="s">
        <v>84</v>
      </c>
      <c r="B47" s="4" t="s">
        <v>129</v>
      </c>
      <c r="C47" s="4" t="s">
        <v>130</v>
      </c>
      <c r="D47" s="4" t="s">
        <v>131</v>
      </c>
      <c r="E47" s="10" t="s">
        <v>132</v>
      </c>
    </row>
    <row r="52" spans="1:3" ht="18">
      <c r="A52" s="13" t="s">
        <v>133</v>
      </c>
      <c r="B52" s="13"/>
    </row>
    <row r="53" spans="1:3" ht="14">
      <c r="A53" s="18" t="s">
        <v>358</v>
      </c>
      <c r="B53" s="18" t="s">
        <v>134</v>
      </c>
      <c r="C53" s="18" t="s">
        <v>135</v>
      </c>
    </row>
    <row r="54" spans="1:3">
      <c r="A54" s="4" t="s">
        <v>88</v>
      </c>
      <c r="B54" s="4" t="s">
        <v>136</v>
      </c>
      <c r="C54" s="4" t="s">
        <v>137</v>
      </c>
    </row>
    <row r="55" spans="1:3">
      <c r="A55" s="4" t="s">
        <v>99</v>
      </c>
      <c r="B55" s="4" t="s">
        <v>138</v>
      </c>
      <c r="C55" s="4" t="s">
        <v>139</v>
      </c>
    </row>
    <row r="56" spans="1:3">
      <c r="A56" s="4" t="s">
        <v>59</v>
      </c>
      <c r="B56" s="4" t="s">
        <v>138</v>
      </c>
      <c r="C56" s="4" t="s">
        <v>140</v>
      </c>
    </row>
  </sheetData>
  <mergeCells count="19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7:R17"/>
    <mergeCell ref="A20:R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5">
    <pageSetUpPr fitToPage="1"/>
  </sheetPr>
  <dimension ref="A1:U20"/>
  <sheetViews>
    <sheetView tabSelected="1" workbookViewId="0">
      <selection sqref="A1:U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9.664062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5" style="2" bestFit="1" customWidth="1"/>
    <col min="21" max="21" width="15.6640625" style="4" bestFit="1" customWidth="1"/>
    <col min="22" max="16384" width="9.1640625" style="3"/>
  </cols>
  <sheetData>
    <row r="1" spans="1:21" s="2" customFormat="1" ht="29" customHeight="1">
      <c r="A1" s="36" t="s">
        <v>573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7</v>
      </c>
      <c r="H3" s="46"/>
      <c r="I3" s="46"/>
      <c r="J3" s="46"/>
      <c r="K3" s="46" t="s">
        <v>8</v>
      </c>
      <c r="L3" s="46"/>
      <c r="M3" s="46"/>
      <c r="N3" s="46"/>
      <c r="O3" s="46" t="s">
        <v>9</v>
      </c>
      <c r="P3" s="46"/>
      <c r="Q3" s="46"/>
      <c r="R3" s="46"/>
      <c r="S3" s="46" t="s">
        <v>1</v>
      </c>
      <c r="T3" s="46" t="s">
        <v>3</v>
      </c>
      <c r="U3" s="47" t="s">
        <v>2</v>
      </c>
    </row>
    <row r="4" spans="1:21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5">
        <v>1</v>
      </c>
      <c r="P4" s="5">
        <v>2</v>
      </c>
      <c r="Q4" s="5">
        <v>3</v>
      </c>
      <c r="R4" s="5" t="s">
        <v>4</v>
      </c>
      <c r="S4" s="45"/>
      <c r="T4" s="45"/>
      <c r="U4" s="48"/>
    </row>
    <row r="5" spans="1:21" ht="16">
      <c r="A5" s="34" t="s">
        <v>10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>
      <c r="A6" s="6" t="s">
        <v>12</v>
      </c>
      <c r="B6" s="6" t="s">
        <v>13</v>
      </c>
      <c r="C6" s="6" t="s">
        <v>14</v>
      </c>
      <c r="D6" s="6" t="s">
        <v>576</v>
      </c>
      <c r="E6" s="6" t="s">
        <v>15</v>
      </c>
      <c r="F6" s="6" t="s">
        <v>16</v>
      </c>
      <c r="G6" s="7" t="s">
        <v>17</v>
      </c>
      <c r="H6" s="7" t="s">
        <v>18</v>
      </c>
      <c r="I6" s="7" t="s">
        <v>19</v>
      </c>
      <c r="J6" s="8"/>
      <c r="K6" s="7" t="s">
        <v>20</v>
      </c>
      <c r="L6" s="7" t="s">
        <v>21</v>
      </c>
      <c r="M6" s="7" t="s">
        <v>22</v>
      </c>
      <c r="N6" s="8"/>
      <c r="O6" s="7" t="s">
        <v>23</v>
      </c>
      <c r="P6" s="7" t="s">
        <v>24</v>
      </c>
      <c r="Q6" s="7" t="s">
        <v>25</v>
      </c>
      <c r="R6" s="8"/>
      <c r="S6" s="11" t="str">
        <f>"550,0"</f>
        <v>550,0</v>
      </c>
      <c r="T6" s="12" t="str">
        <f>"370,1500"</f>
        <v>370,1500</v>
      </c>
      <c r="U6" s="6"/>
    </row>
    <row r="8" spans="1:21" ht="16">
      <c r="E8" s="9" t="s">
        <v>26</v>
      </c>
    </row>
    <row r="9" spans="1:21" ht="16">
      <c r="E9" s="9" t="s">
        <v>27</v>
      </c>
    </row>
    <row r="10" spans="1:21" ht="16">
      <c r="E10" s="9" t="s">
        <v>28</v>
      </c>
    </row>
    <row r="11" spans="1:21" ht="16">
      <c r="E11" s="9" t="s">
        <v>29</v>
      </c>
    </row>
    <row r="12" spans="1:21" ht="16">
      <c r="E12" s="9" t="s">
        <v>29</v>
      </c>
    </row>
    <row r="13" spans="1:21" ht="16">
      <c r="E13" s="9" t="s">
        <v>30</v>
      </c>
    </row>
    <row r="14" spans="1:21" ht="16">
      <c r="E14" s="9"/>
    </row>
    <row r="16" spans="1:21" ht="18">
      <c r="A16" s="13" t="s">
        <v>31</v>
      </c>
      <c r="B16" s="13"/>
    </row>
    <row r="17" spans="1:5" ht="16">
      <c r="A17" s="14" t="s">
        <v>32</v>
      </c>
      <c r="B17" s="14"/>
    </row>
    <row r="18" spans="1:5" ht="14">
      <c r="A18" s="16"/>
      <c r="B18" s="17" t="s">
        <v>33</v>
      </c>
    </row>
    <row r="19" spans="1:5" ht="14">
      <c r="A19" s="18" t="s">
        <v>34</v>
      </c>
      <c r="B19" s="18" t="s">
        <v>35</v>
      </c>
      <c r="C19" s="18" t="s">
        <v>36</v>
      </c>
      <c r="D19" s="18" t="s">
        <v>37</v>
      </c>
      <c r="E19" s="18" t="s">
        <v>38</v>
      </c>
    </row>
    <row r="20" spans="1:5">
      <c r="A20" s="15" t="s">
        <v>11</v>
      </c>
      <c r="B20" s="4" t="s">
        <v>33</v>
      </c>
      <c r="C20" s="4" t="s">
        <v>39</v>
      </c>
      <c r="D20" s="4" t="s">
        <v>40</v>
      </c>
      <c r="E20" s="10" t="s">
        <v>41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6.83203125" style="4" bestFit="1" customWidth="1"/>
    <col min="4" max="4" width="11.83203125" style="4" bestFit="1" customWidth="1"/>
    <col min="5" max="5" width="22.6640625" style="4" bestFit="1" customWidth="1"/>
    <col min="6" max="6" width="33.5" style="4" bestFit="1" customWidth="1"/>
    <col min="7" max="7" width="5.5" style="3" customWidth="1"/>
    <col min="8" max="9" width="4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19.83203125" style="4" bestFit="1" customWidth="1"/>
    <col min="14" max="16384" width="9.1640625" style="3"/>
  </cols>
  <sheetData>
    <row r="1" spans="1:13" s="2" customFormat="1" ht="29" customHeight="1">
      <c r="A1" s="36" t="s">
        <v>558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457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94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19" t="s">
        <v>339</v>
      </c>
      <c r="B6" s="19" t="s">
        <v>340</v>
      </c>
      <c r="C6" s="19" t="s">
        <v>341</v>
      </c>
      <c r="D6" s="19" t="s">
        <v>579</v>
      </c>
      <c r="E6" s="19" t="s">
        <v>47</v>
      </c>
      <c r="F6" s="19" t="s">
        <v>48</v>
      </c>
      <c r="G6" s="21" t="s">
        <v>462</v>
      </c>
      <c r="H6" s="21" t="s">
        <v>347</v>
      </c>
      <c r="I6" s="21" t="s">
        <v>348</v>
      </c>
      <c r="J6" s="20"/>
      <c r="K6" s="28" t="str">
        <f>"30,0"</f>
        <v>30,0</v>
      </c>
      <c r="L6" s="29" t="str">
        <f>"24,2913"</f>
        <v>24,2913</v>
      </c>
      <c r="M6" s="19" t="s">
        <v>192</v>
      </c>
    </row>
    <row r="7" spans="1:13">
      <c r="A7" s="22" t="s">
        <v>560</v>
      </c>
      <c r="B7" s="22" t="s">
        <v>561</v>
      </c>
      <c r="C7" s="22" t="s">
        <v>562</v>
      </c>
      <c r="D7" s="22" t="s">
        <v>580</v>
      </c>
      <c r="E7" s="22" t="s">
        <v>88</v>
      </c>
      <c r="F7" s="22" t="s">
        <v>74</v>
      </c>
      <c r="G7" s="24" t="s">
        <v>498</v>
      </c>
      <c r="H7" s="23" t="s">
        <v>471</v>
      </c>
      <c r="I7" s="23" t="s">
        <v>471</v>
      </c>
      <c r="J7" s="23"/>
      <c r="K7" s="30" t="str">
        <f>"60,0"</f>
        <v>60,0</v>
      </c>
      <c r="L7" s="31" t="str">
        <f>"38,4865"</f>
        <v>38,4865</v>
      </c>
      <c r="M7" s="22"/>
    </row>
    <row r="9" spans="1:13" ht="16">
      <c r="E9" s="9" t="s">
        <v>26</v>
      </c>
    </row>
    <row r="10" spans="1:13" ht="16">
      <c r="E10" s="9" t="s">
        <v>27</v>
      </c>
    </row>
    <row r="11" spans="1:13" ht="16">
      <c r="E11" s="9" t="s">
        <v>28</v>
      </c>
    </row>
    <row r="12" spans="1:13" ht="16">
      <c r="E12" s="9" t="s">
        <v>29</v>
      </c>
    </row>
    <row r="13" spans="1:13" ht="16">
      <c r="E13" s="9" t="s">
        <v>29</v>
      </c>
    </row>
    <row r="14" spans="1:13" ht="16">
      <c r="E14" s="9" t="s">
        <v>30</v>
      </c>
    </row>
    <row r="15" spans="1:13" ht="16">
      <c r="E15" s="9"/>
    </row>
    <row r="17" spans="1:5" ht="18">
      <c r="A17" s="13" t="s">
        <v>31</v>
      </c>
      <c r="B17" s="13"/>
    </row>
    <row r="18" spans="1:5" ht="16">
      <c r="A18" s="14" t="s">
        <v>32</v>
      </c>
      <c r="B18" s="14"/>
    </row>
    <row r="19" spans="1:5" ht="14">
      <c r="A19" s="16"/>
      <c r="B19" s="17" t="s">
        <v>306</v>
      </c>
    </row>
    <row r="20" spans="1:5" ht="14">
      <c r="A20" s="18" t="s">
        <v>34</v>
      </c>
      <c r="B20" s="18" t="s">
        <v>35</v>
      </c>
      <c r="C20" s="18" t="s">
        <v>36</v>
      </c>
      <c r="D20" s="18" t="s">
        <v>168</v>
      </c>
      <c r="E20" s="18" t="s">
        <v>38</v>
      </c>
    </row>
    <row r="21" spans="1:5">
      <c r="A21" s="15" t="s">
        <v>338</v>
      </c>
      <c r="B21" s="4" t="s">
        <v>360</v>
      </c>
      <c r="C21" s="4" t="s">
        <v>122</v>
      </c>
      <c r="D21" s="4" t="s">
        <v>348</v>
      </c>
      <c r="E21" s="10" t="s">
        <v>563</v>
      </c>
    </row>
    <row r="23" spans="1:5" ht="14">
      <c r="A23" s="16"/>
      <c r="B23" s="17" t="s">
        <v>128</v>
      </c>
    </row>
    <row r="24" spans="1:5" ht="14">
      <c r="A24" s="18" t="s">
        <v>34</v>
      </c>
      <c r="B24" s="18" t="s">
        <v>35</v>
      </c>
      <c r="C24" s="18" t="s">
        <v>36</v>
      </c>
      <c r="D24" s="18" t="s">
        <v>168</v>
      </c>
      <c r="E24" s="18" t="s">
        <v>38</v>
      </c>
    </row>
    <row r="25" spans="1:5">
      <c r="A25" s="15" t="s">
        <v>559</v>
      </c>
      <c r="B25" s="4" t="s">
        <v>304</v>
      </c>
      <c r="C25" s="4" t="s">
        <v>122</v>
      </c>
      <c r="D25" s="4" t="s">
        <v>472</v>
      </c>
      <c r="E25" s="10" t="s">
        <v>564</v>
      </c>
    </row>
    <row r="30" spans="1:5" ht="18">
      <c r="A30" s="13" t="s">
        <v>133</v>
      </c>
      <c r="B30" s="13"/>
    </row>
    <row r="31" spans="1:5" ht="14">
      <c r="A31" s="18" t="s">
        <v>358</v>
      </c>
      <c r="B31" s="18" t="s">
        <v>134</v>
      </c>
      <c r="C31" s="18" t="s">
        <v>135</v>
      </c>
    </row>
    <row r="32" spans="1:5">
      <c r="A32" s="4" t="s">
        <v>47</v>
      </c>
      <c r="B32" s="4" t="s">
        <v>138</v>
      </c>
      <c r="C32" s="4" t="s">
        <v>565</v>
      </c>
    </row>
    <row r="33" spans="1:3">
      <c r="A33" s="4" t="s">
        <v>88</v>
      </c>
      <c r="B33" s="4" t="s">
        <v>138</v>
      </c>
      <c r="C33" s="4" t="s">
        <v>566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1"/>
  <sheetViews>
    <sheetView topLeftCell="A23" workbookViewId="0">
      <selection activeCell="D44" sqref="D44"/>
    </sheetView>
  </sheetViews>
  <sheetFormatPr baseColWidth="10" defaultColWidth="9.1640625" defaultRowHeight="13"/>
  <cols>
    <col min="1" max="1" width="31.83203125" style="4" bestFit="1" customWidth="1"/>
    <col min="2" max="2" width="29" style="4" bestFit="1" customWidth="1"/>
    <col min="3" max="3" width="20" style="4" customWidth="1"/>
    <col min="4" max="4" width="11.83203125" style="4" bestFit="1" customWidth="1"/>
    <col min="5" max="5" width="22.6640625" style="4" bestFit="1" customWidth="1"/>
    <col min="6" max="6" width="33.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19.83203125" style="4" bestFit="1" customWidth="1"/>
    <col min="14" max="16384" width="9.1640625" style="3"/>
  </cols>
  <sheetData>
    <row r="1" spans="1:13" s="2" customFormat="1" ht="29" customHeight="1">
      <c r="A1" s="36" t="s">
        <v>456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457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83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19" t="s">
        <v>459</v>
      </c>
      <c r="B6" s="19" t="s">
        <v>460</v>
      </c>
      <c r="C6" s="19" t="s">
        <v>461</v>
      </c>
      <c r="D6" s="19" t="s">
        <v>581</v>
      </c>
      <c r="E6" s="19" t="s">
        <v>47</v>
      </c>
      <c r="F6" s="19" t="s">
        <v>48</v>
      </c>
      <c r="G6" s="21" t="s">
        <v>347</v>
      </c>
      <c r="H6" s="20" t="s">
        <v>348</v>
      </c>
      <c r="I6" s="21" t="s">
        <v>348</v>
      </c>
      <c r="J6" s="20"/>
      <c r="K6" s="28" t="str">
        <f>"30,0"</f>
        <v>30,0</v>
      </c>
      <c r="L6" s="29" t="str">
        <f>"36,5162"</f>
        <v>36,5162</v>
      </c>
      <c r="M6" s="19" t="s">
        <v>203</v>
      </c>
    </row>
    <row r="7" spans="1:13">
      <c r="A7" s="22" t="s">
        <v>186</v>
      </c>
      <c r="B7" s="22" t="s">
        <v>187</v>
      </c>
      <c r="C7" s="22" t="s">
        <v>188</v>
      </c>
      <c r="D7" s="22" t="s">
        <v>582</v>
      </c>
      <c r="E7" s="22" t="s">
        <v>47</v>
      </c>
      <c r="F7" s="22" t="s">
        <v>48</v>
      </c>
      <c r="G7" s="23" t="s">
        <v>462</v>
      </c>
      <c r="H7" s="24" t="s">
        <v>462</v>
      </c>
      <c r="I7" s="24" t="s">
        <v>347</v>
      </c>
      <c r="J7" s="23"/>
      <c r="K7" s="30" t="str">
        <f>"25,0"</f>
        <v>25,0</v>
      </c>
      <c r="L7" s="31" t="str">
        <f>"27,3841"</f>
        <v>27,3841</v>
      </c>
      <c r="M7" s="22" t="s">
        <v>192</v>
      </c>
    </row>
    <row r="9" spans="1:13" ht="16">
      <c r="A9" s="49" t="s">
        <v>54</v>
      </c>
      <c r="B9" s="49"/>
      <c r="C9" s="49"/>
      <c r="D9" s="49"/>
      <c r="E9" s="49"/>
      <c r="F9" s="49"/>
      <c r="G9" s="49"/>
      <c r="H9" s="49"/>
      <c r="I9" s="49"/>
      <c r="J9" s="49"/>
    </row>
    <row r="10" spans="1:13">
      <c r="A10" s="19" t="s">
        <v>464</v>
      </c>
      <c r="B10" s="19" t="s">
        <v>465</v>
      </c>
      <c r="C10" s="19" t="s">
        <v>466</v>
      </c>
      <c r="D10" s="19" t="s">
        <v>582</v>
      </c>
      <c r="E10" s="19" t="s">
        <v>47</v>
      </c>
      <c r="F10" s="19" t="s">
        <v>48</v>
      </c>
      <c r="G10" s="21" t="s">
        <v>189</v>
      </c>
      <c r="H10" s="21" t="s">
        <v>191</v>
      </c>
      <c r="I10" s="20" t="s">
        <v>196</v>
      </c>
      <c r="J10" s="20"/>
      <c r="K10" s="28" t="str">
        <f>"45,0"</f>
        <v>45,0</v>
      </c>
      <c r="L10" s="29" t="str">
        <f>"41,6563"</f>
        <v>41,6563</v>
      </c>
      <c r="M10" s="19" t="s">
        <v>192</v>
      </c>
    </row>
    <row r="11" spans="1:13">
      <c r="A11" s="22" t="s">
        <v>468</v>
      </c>
      <c r="B11" s="22" t="s">
        <v>469</v>
      </c>
      <c r="C11" s="22" t="s">
        <v>58</v>
      </c>
      <c r="D11" s="22" t="s">
        <v>576</v>
      </c>
      <c r="E11" s="22" t="s">
        <v>88</v>
      </c>
      <c r="F11" s="22" t="s">
        <v>470</v>
      </c>
      <c r="G11" s="23" t="s">
        <v>472</v>
      </c>
      <c r="H11" s="24" t="s">
        <v>91</v>
      </c>
      <c r="I11" s="23" t="s">
        <v>471</v>
      </c>
      <c r="J11" s="23"/>
      <c r="K11" s="30" t="str">
        <f>"65,0"</f>
        <v>65,0</v>
      </c>
      <c r="L11" s="31" t="str">
        <f>"53,0140"</f>
        <v>53,0140</v>
      </c>
      <c r="M11" s="22"/>
    </row>
    <row r="13" spans="1:13" ht="16">
      <c r="A13" s="49" t="s">
        <v>10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3">
      <c r="A14" s="19" t="s">
        <v>474</v>
      </c>
      <c r="B14" s="19" t="s">
        <v>475</v>
      </c>
      <c r="C14" s="19" t="s">
        <v>476</v>
      </c>
      <c r="D14" s="19" t="s">
        <v>576</v>
      </c>
      <c r="E14" s="19" t="s">
        <v>15</v>
      </c>
      <c r="F14" s="19" t="s">
        <v>477</v>
      </c>
      <c r="G14" s="21" t="s">
        <v>478</v>
      </c>
      <c r="H14" s="21" t="s">
        <v>208</v>
      </c>
      <c r="I14" s="21" t="s">
        <v>91</v>
      </c>
      <c r="J14" s="20"/>
      <c r="K14" s="28" t="str">
        <f>"65,0"</f>
        <v>65,0</v>
      </c>
      <c r="L14" s="29" t="str">
        <f>"44,9410"</f>
        <v>44,9410</v>
      </c>
      <c r="M14" s="19" t="s">
        <v>93</v>
      </c>
    </row>
    <row r="15" spans="1:13">
      <c r="A15" s="25" t="s">
        <v>479</v>
      </c>
      <c r="B15" s="25" t="s">
        <v>480</v>
      </c>
      <c r="C15" s="25" t="s">
        <v>217</v>
      </c>
      <c r="D15" s="25" t="s">
        <v>576</v>
      </c>
      <c r="E15" s="25" t="s">
        <v>15</v>
      </c>
      <c r="F15" s="25" t="s">
        <v>89</v>
      </c>
      <c r="G15" s="26" t="s">
        <v>51</v>
      </c>
      <c r="H15" s="26"/>
      <c r="I15" s="26"/>
      <c r="J15" s="26"/>
      <c r="K15" s="32" t="str">
        <f>"0.00"</f>
        <v>0.00</v>
      </c>
      <c r="L15" s="33" t="str">
        <f>"0,0000"</f>
        <v>0,0000</v>
      </c>
      <c r="M15" s="25" t="s">
        <v>93</v>
      </c>
    </row>
    <row r="16" spans="1:13">
      <c r="A16" s="22" t="s">
        <v>226</v>
      </c>
      <c r="B16" s="22" t="s">
        <v>227</v>
      </c>
      <c r="C16" s="22" t="s">
        <v>228</v>
      </c>
      <c r="D16" s="22" t="s">
        <v>583</v>
      </c>
      <c r="E16" s="22" t="s">
        <v>47</v>
      </c>
      <c r="F16" s="22" t="s">
        <v>48</v>
      </c>
      <c r="G16" s="24" t="s">
        <v>197</v>
      </c>
      <c r="H16" s="24" t="s">
        <v>472</v>
      </c>
      <c r="I16" s="23" t="s">
        <v>91</v>
      </c>
      <c r="J16" s="23"/>
      <c r="K16" s="30" t="str">
        <f>"60,0"</f>
        <v>60,0</v>
      </c>
      <c r="L16" s="31" t="str">
        <f>"45,9957"</f>
        <v>45,9957</v>
      </c>
      <c r="M16" s="22" t="s">
        <v>192</v>
      </c>
    </row>
    <row r="18" spans="1:13" ht="16">
      <c r="A18" s="49" t="s">
        <v>94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3">
      <c r="A19" s="19" t="s">
        <v>237</v>
      </c>
      <c r="B19" s="19" t="s">
        <v>238</v>
      </c>
      <c r="C19" s="19" t="s">
        <v>239</v>
      </c>
      <c r="D19" s="19" t="s">
        <v>581</v>
      </c>
      <c r="E19" s="19" t="s">
        <v>47</v>
      </c>
      <c r="F19" s="19" t="s">
        <v>48</v>
      </c>
      <c r="G19" s="21" t="s">
        <v>191</v>
      </c>
      <c r="H19" s="21" t="s">
        <v>51</v>
      </c>
      <c r="I19" s="20" t="s">
        <v>196</v>
      </c>
      <c r="J19" s="20"/>
      <c r="K19" s="28" t="str">
        <f>"50,0"</f>
        <v>50,0</v>
      </c>
      <c r="L19" s="29" t="str">
        <f>"36,5387"</f>
        <v>36,5387</v>
      </c>
      <c r="M19" s="19" t="s">
        <v>192</v>
      </c>
    </row>
    <row r="20" spans="1:13">
      <c r="A20" s="25" t="s">
        <v>482</v>
      </c>
      <c r="B20" s="25" t="s">
        <v>483</v>
      </c>
      <c r="C20" s="25" t="s">
        <v>484</v>
      </c>
      <c r="D20" s="25" t="s">
        <v>576</v>
      </c>
      <c r="E20" s="25" t="s">
        <v>485</v>
      </c>
      <c r="F20" s="25" t="s">
        <v>486</v>
      </c>
      <c r="G20" s="27" t="s">
        <v>196</v>
      </c>
      <c r="H20" s="27" t="s">
        <v>478</v>
      </c>
      <c r="I20" s="27" t="s">
        <v>91</v>
      </c>
      <c r="J20" s="26"/>
      <c r="K20" s="32" t="str">
        <f>"65,0"</f>
        <v>65,0</v>
      </c>
      <c r="L20" s="33" t="str">
        <f>"41,7560"</f>
        <v>41,7560</v>
      </c>
      <c r="M20" s="25" t="s">
        <v>487</v>
      </c>
    </row>
    <row r="21" spans="1:13">
      <c r="A21" s="25" t="s">
        <v>489</v>
      </c>
      <c r="B21" s="25" t="s">
        <v>490</v>
      </c>
      <c r="C21" s="25" t="s">
        <v>491</v>
      </c>
      <c r="D21" s="25" t="s">
        <v>576</v>
      </c>
      <c r="E21" s="25" t="s">
        <v>15</v>
      </c>
      <c r="F21" s="25" t="s">
        <v>74</v>
      </c>
      <c r="G21" s="27" t="s">
        <v>196</v>
      </c>
      <c r="H21" s="27" t="s">
        <v>478</v>
      </c>
      <c r="I21" s="27" t="s">
        <v>472</v>
      </c>
      <c r="J21" s="26"/>
      <c r="K21" s="32" t="str">
        <f>"60,0"</f>
        <v>60,0</v>
      </c>
      <c r="L21" s="33" t="str">
        <f>"38,3280"</f>
        <v>38,3280</v>
      </c>
      <c r="M21" s="25" t="s">
        <v>93</v>
      </c>
    </row>
    <row r="22" spans="1:13">
      <c r="A22" s="22" t="s">
        <v>240</v>
      </c>
      <c r="B22" s="22" t="s">
        <v>241</v>
      </c>
      <c r="C22" s="22" t="s">
        <v>239</v>
      </c>
      <c r="D22" s="22" t="s">
        <v>576</v>
      </c>
      <c r="E22" s="22" t="s">
        <v>242</v>
      </c>
      <c r="F22" s="22" t="s">
        <v>243</v>
      </c>
      <c r="G22" s="23"/>
      <c r="H22" s="23"/>
      <c r="I22" s="23"/>
      <c r="J22" s="23"/>
      <c r="K22" s="30" t="str">
        <f>"0.00"</f>
        <v>0.00</v>
      </c>
      <c r="L22" s="31" t="str">
        <f>"0,0000"</f>
        <v>0,0000</v>
      </c>
      <c r="M22" s="22" t="s">
        <v>93</v>
      </c>
    </row>
    <row r="24" spans="1:13" ht="16">
      <c r="A24" s="49" t="s">
        <v>104</v>
      </c>
      <c r="B24" s="49"/>
      <c r="C24" s="49"/>
      <c r="D24" s="49"/>
      <c r="E24" s="49"/>
      <c r="F24" s="49"/>
      <c r="G24" s="49"/>
      <c r="H24" s="49"/>
      <c r="I24" s="49"/>
      <c r="J24" s="49"/>
    </row>
    <row r="25" spans="1:13">
      <c r="A25" s="19" t="s">
        <v>493</v>
      </c>
      <c r="B25" s="19" t="s">
        <v>494</v>
      </c>
      <c r="C25" s="19" t="s">
        <v>495</v>
      </c>
      <c r="D25" s="19" t="s">
        <v>584</v>
      </c>
      <c r="E25" s="19" t="s">
        <v>15</v>
      </c>
      <c r="F25" s="19" t="s">
        <v>74</v>
      </c>
      <c r="G25" s="21" t="s">
        <v>91</v>
      </c>
      <c r="H25" s="21" t="s">
        <v>92</v>
      </c>
      <c r="I25" s="21" t="s">
        <v>90</v>
      </c>
      <c r="J25" s="20"/>
      <c r="K25" s="28" t="str">
        <f>"75,0"</f>
        <v>75,0</v>
      </c>
      <c r="L25" s="29" t="str">
        <f>"45,3380"</f>
        <v>45,3380</v>
      </c>
      <c r="M25" s="19" t="s">
        <v>93</v>
      </c>
    </row>
    <row r="26" spans="1:13">
      <c r="A26" s="25" t="s">
        <v>493</v>
      </c>
      <c r="B26" s="25" t="s">
        <v>496</v>
      </c>
      <c r="C26" s="25" t="s">
        <v>495</v>
      </c>
      <c r="D26" s="25" t="s">
        <v>576</v>
      </c>
      <c r="E26" s="25" t="s">
        <v>15</v>
      </c>
      <c r="F26" s="25" t="s">
        <v>74</v>
      </c>
      <c r="G26" s="27" t="s">
        <v>91</v>
      </c>
      <c r="H26" s="27" t="s">
        <v>92</v>
      </c>
      <c r="I26" s="27" t="s">
        <v>90</v>
      </c>
      <c r="J26" s="26"/>
      <c r="K26" s="32" t="str">
        <f>"75,0"</f>
        <v>75,0</v>
      </c>
      <c r="L26" s="33" t="str">
        <f>"44,0175"</f>
        <v>44,0175</v>
      </c>
      <c r="M26" s="25" t="s">
        <v>93</v>
      </c>
    </row>
    <row r="27" spans="1:13">
      <c r="A27" s="25" t="s">
        <v>497</v>
      </c>
      <c r="B27" s="25" t="s">
        <v>248</v>
      </c>
      <c r="C27" s="25" t="s">
        <v>157</v>
      </c>
      <c r="D27" s="25" t="s">
        <v>576</v>
      </c>
      <c r="E27" s="25" t="s">
        <v>88</v>
      </c>
      <c r="F27" s="25" t="s">
        <v>158</v>
      </c>
      <c r="G27" s="27" t="s">
        <v>498</v>
      </c>
      <c r="H27" s="26" t="s">
        <v>91</v>
      </c>
      <c r="I27" s="27" t="s">
        <v>499</v>
      </c>
      <c r="J27" s="26"/>
      <c r="K27" s="32" t="str">
        <f>"65,0"</f>
        <v>65,0</v>
      </c>
      <c r="L27" s="33" t="str">
        <f>"38,7140"</f>
        <v>38,7140</v>
      </c>
      <c r="M27" s="25" t="s">
        <v>160</v>
      </c>
    </row>
    <row r="28" spans="1:13">
      <c r="A28" s="25" t="s">
        <v>409</v>
      </c>
      <c r="B28" s="25" t="s">
        <v>410</v>
      </c>
      <c r="C28" s="25" t="s">
        <v>108</v>
      </c>
      <c r="D28" s="25" t="s">
        <v>580</v>
      </c>
      <c r="E28" s="25" t="s">
        <v>88</v>
      </c>
      <c r="F28" s="25" t="s">
        <v>411</v>
      </c>
      <c r="G28" s="27" t="s">
        <v>500</v>
      </c>
      <c r="H28" s="27" t="s">
        <v>498</v>
      </c>
      <c r="I28" s="26" t="s">
        <v>91</v>
      </c>
      <c r="J28" s="26"/>
      <c r="K28" s="32" t="str">
        <f>"60,0"</f>
        <v>60,0</v>
      </c>
      <c r="L28" s="33" t="str">
        <f>"35,7890"</f>
        <v>35,7890</v>
      </c>
      <c r="M28" s="25" t="s">
        <v>413</v>
      </c>
    </row>
    <row r="29" spans="1:13">
      <c r="A29" s="22" t="s">
        <v>155</v>
      </c>
      <c r="B29" s="22" t="s">
        <v>156</v>
      </c>
      <c r="C29" s="22" t="s">
        <v>157</v>
      </c>
      <c r="D29" s="22" t="s">
        <v>585</v>
      </c>
      <c r="E29" s="22" t="s">
        <v>88</v>
      </c>
      <c r="F29" s="22" t="s">
        <v>158</v>
      </c>
      <c r="G29" s="24" t="s">
        <v>498</v>
      </c>
      <c r="H29" s="23" t="s">
        <v>91</v>
      </c>
      <c r="I29" s="24" t="s">
        <v>499</v>
      </c>
      <c r="J29" s="23"/>
      <c r="K29" s="30" t="str">
        <f>"65,0"</f>
        <v>65,0</v>
      </c>
      <c r="L29" s="31" t="str">
        <f>"46,8052"</f>
        <v>46,8052</v>
      </c>
      <c r="M29" s="22" t="s">
        <v>160</v>
      </c>
    </row>
    <row r="31" spans="1:13" ht="16">
      <c r="A31" s="49" t="s">
        <v>161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3">
      <c r="A32" s="6" t="s">
        <v>502</v>
      </c>
      <c r="B32" s="6" t="s">
        <v>503</v>
      </c>
      <c r="C32" s="6" t="s">
        <v>504</v>
      </c>
      <c r="D32" s="6" t="s">
        <v>576</v>
      </c>
      <c r="E32" s="6" t="s">
        <v>88</v>
      </c>
      <c r="F32" s="6" t="s">
        <v>505</v>
      </c>
      <c r="G32" s="7" t="s">
        <v>499</v>
      </c>
      <c r="H32" s="7" t="s">
        <v>506</v>
      </c>
      <c r="I32" s="8" t="s">
        <v>90</v>
      </c>
      <c r="J32" s="8"/>
      <c r="K32" s="11" t="str">
        <f>"70,0"</f>
        <v>70,0</v>
      </c>
      <c r="L32" s="12" t="str">
        <f>"39,1790"</f>
        <v>39,1790</v>
      </c>
      <c r="M32" s="6" t="s">
        <v>507</v>
      </c>
    </row>
    <row r="34" spans="1:13" ht="16">
      <c r="A34" s="49" t="s">
        <v>264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3">
      <c r="A35" s="19" t="s">
        <v>266</v>
      </c>
      <c r="B35" s="19" t="s">
        <v>267</v>
      </c>
      <c r="C35" s="19" t="s">
        <v>268</v>
      </c>
      <c r="D35" s="19" t="s">
        <v>576</v>
      </c>
      <c r="E35" s="19" t="s">
        <v>47</v>
      </c>
      <c r="F35" s="19" t="s">
        <v>48</v>
      </c>
      <c r="G35" s="21" t="s">
        <v>90</v>
      </c>
      <c r="H35" s="21" t="s">
        <v>65</v>
      </c>
      <c r="I35" s="21" t="s">
        <v>77</v>
      </c>
      <c r="J35" s="20"/>
      <c r="K35" s="28" t="str">
        <f>"85,0"</f>
        <v>85,0</v>
      </c>
      <c r="L35" s="29" t="str">
        <f>"46,0105"</f>
        <v>46,0105</v>
      </c>
      <c r="M35" s="19" t="s">
        <v>192</v>
      </c>
    </row>
    <row r="36" spans="1:13">
      <c r="A36" s="25" t="s">
        <v>509</v>
      </c>
      <c r="B36" s="25" t="s">
        <v>510</v>
      </c>
      <c r="C36" s="25" t="s">
        <v>511</v>
      </c>
      <c r="D36" s="25" t="s">
        <v>576</v>
      </c>
      <c r="E36" s="25" t="s">
        <v>485</v>
      </c>
      <c r="F36" s="25" t="s">
        <v>486</v>
      </c>
      <c r="G36" s="27" t="s">
        <v>92</v>
      </c>
      <c r="H36" s="27" t="s">
        <v>90</v>
      </c>
      <c r="I36" s="27" t="s">
        <v>512</v>
      </c>
      <c r="J36" s="26"/>
      <c r="K36" s="32" t="str">
        <f>"82,5"</f>
        <v>82,5</v>
      </c>
      <c r="L36" s="33" t="str">
        <f>"44,5665"</f>
        <v>44,5665</v>
      </c>
      <c r="M36" s="25" t="s">
        <v>513</v>
      </c>
    </row>
    <row r="37" spans="1:13">
      <c r="A37" s="22" t="s">
        <v>515</v>
      </c>
      <c r="B37" s="22" t="s">
        <v>516</v>
      </c>
      <c r="C37" s="22" t="s">
        <v>517</v>
      </c>
      <c r="D37" s="22" t="s">
        <v>580</v>
      </c>
      <c r="E37" s="22" t="s">
        <v>518</v>
      </c>
      <c r="F37" s="22" t="s">
        <v>89</v>
      </c>
      <c r="G37" s="24" t="s">
        <v>92</v>
      </c>
      <c r="H37" s="24" t="s">
        <v>90</v>
      </c>
      <c r="I37" s="24" t="s">
        <v>65</v>
      </c>
      <c r="J37" s="23"/>
      <c r="K37" s="30" t="str">
        <f>"80,0"</f>
        <v>80,0</v>
      </c>
      <c r="L37" s="31" t="str">
        <f>"43,4596"</f>
        <v>43,4596</v>
      </c>
      <c r="M37" s="22" t="s">
        <v>519</v>
      </c>
    </row>
    <row r="39" spans="1:13" ht="16">
      <c r="A39" s="49" t="s">
        <v>280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3">
      <c r="A40" s="6" t="s">
        <v>521</v>
      </c>
      <c r="B40" s="6" t="s">
        <v>522</v>
      </c>
      <c r="C40" s="6" t="s">
        <v>523</v>
      </c>
      <c r="D40" s="6" t="s">
        <v>576</v>
      </c>
      <c r="E40" s="6" t="s">
        <v>485</v>
      </c>
      <c r="F40" s="6" t="s">
        <v>486</v>
      </c>
      <c r="G40" s="7" t="s">
        <v>51</v>
      </c>
      <c r="H40" s="7" t="s">
        <v>197</v>
      </c>
      <c r="I40" s="7" t="s">
        <v>472</v>
      </c>
      <c r="J40" s="8"/>
      <c r="K40" s="11" t="str">
        <f>"60,0"</f>
        <v>60,0</v>
      </c>
      <c r="L40" s="12" t="str">
        <f>"31,5660"</f>
        <v>31,5660</v>
      </c>
      <c r="M40" s="6" t="s">
        <v>513</v>
      </c>
    </row>
    <row r="42" spans="1:13" ht="16">
      <c r="A42" s="49" t="s">
        <v>287</v>
      </c>
      <c r="B42" s="49"/>
      <c r="C42" s="49"/>
      <c r="D42" s="49"/>
      <c r="E42" s="49"/>
      <c r="F42" s="49"/>
      <c r="G42" s="49"/>
      <c r="H42" s="49"/>
      <c r="I42" s="49"/>
      <c r="J42" s="49"/>
    </row>
    <row r="43" spans="1:13">
      <c r="A43" s="6" t="s">
        <v>525</v>
      </c>
      <c r="B43" s="6" t="s">
        <v>526</v>
      </c>
      <c r="C43" s="6" t="s">
        <v>527</v>
      </c>
      <c r="D43" s="6" t="s">
        <v>576</v>
      </c>
      <c r="E43" s="6" t="s">
        <v>528</v>
      </c>
      <c r="F43" s="6" t="s">
        <v>74</v>
      </c>
      <c r="G43" s="7" t="s">
        <v>499</v>
      </c>
      <c r="H43" s="7" t="s">
        <v>529</v>
      </c>
      <c r="I43" s="8" t="s">
        <v>78</v>
      </c>
      <c r="J43" s="8"/>
      <c r="K43" s="11" t="str">
        <f>"80,0"</f>
        <v>80,0</v>
      </c>
      <c r="L43" s="12" t="str">
        <f>"40,4648"</f>
        <v>40,4648</v>
      </c>
      <c r="M43" s="6"/>
    </row>
    <row r="45" spans="1:13" ht="16">
      <c r="E45" s="9" t="s">
        <v>26</v>
      </c>
    </row>
    <row r="46" spans="1:13" ht="16">
      <c r="E46" s="9" t="s">
        <v>27</v>
      </c>
    </row>
    <row r="47" spans="1:13" ht="16">
      <c r="E47" s="9" t="s">
        <v>28</v>
      </c>
    </row>
    <row r="48" spans="1:13" ht="16">
      <c r="E48" s="9" t="s">
        <v>29</v>
      </c>
    </row>
    <row r="49" spans="1:5" ht="16">
      <c r="E49" s="9" t="s">
        <v>29</v>
      </c>
    </row>
    <row r="50" spans="1:5" ht="16">
      <c r="E50" s="9" t="s">
        <v>30</v>
      </c>
    </row>
    <row r="51" spans="1:5" ht="16">
      <c r="E51" s="9"/>
    </row>
    <row r="53" spans="1:5" ht="18">
      <c r="A53" s="13" t="s">
        <v>31</v>
      </c>
      <c r="B53" s="13"/>
    </row>
    <row r="54" spans="1:5" ht="16">
      <c r="A54" s="14" t="s">
        <v>115</v>
      </c>
      <c r="B54" s="14"/>
    </row>
    <row r="55" spans="1:5" ht="14">
      <c r="A55" s="16"/>
      <c r="B55" s="17" t="s">
        <v>296</v>
      </c>
    </row>
    <row r="56" spans="1:5" ht="14">
      <c r="A56" s="18" t="s">
        <v>34</v>
      </c>
      <c r="B56" s="18" t="s">
        <v>35</v>
      </c>
      <c r="C56" s="18" t="s">
        <v>36</v>
      </c>
      <c r="D56" s="18" t="s">
        <v>168</v>
      </c>
      <c r="E56" s="18" t="s">
        <v>38</v>
      </c>
    </row>
    <row r="57" spans="1:5">
      <c r="A57" s="15" t="s">
        <v>458</v>
      </c>
      <c r="B57" s="4" t="s">
        <v>307</v>
      </c>
      <c r="C57" s="4" t="s">
        <v>130</v>
      </c>
      <c r="D57" s="4" t="s">
        <v>348</v>
      </c>
      <c r="E57" s="10" t="s">
        <v>530</v>
      </c>
    </row>
    <row r="58" spans="1:5">
      <c r="A58" s="15" t="s">
        <v>185</v>
      </c>
      <c r="B58" s="4" t="s">
        <v>297</v>
      </c>
      <c r="C58" s="4" t="s">
        <v>130</v>
      </c>
      <c r="D58" s="4" t="s">
        <v>347</v>
      </c>
      <c r="E58" s="10" t="s">
        <v>531</v>
      </c>
    </row>
    <row r="61" spans="1:5" ht="16">
      <c r="A61" s="14" t="s">
        <v>32</v>
      </c>
      <c r="B61" s="14"/>
    </row>
    <row r="62" spans="1:5" ht="14">
      <c r="A62" s="16"/>
      <c r="B62" s="17" t="s">
        <v>306</v>
      </c>
    </row>
    <row r="63" spans="1:5" ht="14">
      <c r="A63" s="18" t="s">
        <v>34</v>
      </c>
      <c r="B63" s="18" t="s">
        <v>35</v>
      </c>
      <c r="C63" s="18" t="s">
        <v>36</v>
      </c>
      <c r="D63" s="18" t="s">
        <v>168</v>
      </c>
      <c r="E63" s="18" t="s">
        <v>38</v>
      </c>
    </row>
    <row r="64" spans="1:5">
      <c r="A64" s="15" t="s">
        <v>463</v>
      </c>
      <c r="B64" s="4" t="s">
        <v>297</v>
      </c>
      <c r="C64" s="4" t="s">
        <v>119</v>
      </c>
      <c r="D64" s="4" t="s">
        <v>191</v>
      </c>
      <c r="E64" s="10" t="s">
        <v>532</v>
      </c>
    </row>
    <row r="65" spans="1:5">
      <c r="A65" s="15" t="s">
        <v>236</v>
      </c>
      <c r="B65" s="4" t="s">
        <v>307</v>
      </c>
      <c r="C65" s="4" t="s">
        <v>122</v>
      </c>
      <c r="D65" s="4" t="s">
        <v>51</v>
      </c>
      <c r="E65" s="10" t="s">
        <v>533</v>
      </c>
    </row>
    <row r="67" spans="1:5" ht="14">
      <c r="A67" s="16"/>
      <c r="B67" s="17" t="s">
        <v>309</v>
      </c>
    </row>
    <row r="68" spans="1:5" ht="14">
      <c r="A68" s="18" t="s">
        <v>34</v>
      </c>
      <c r="B68" s="18" t="s">
        <v>35</v>
      </c>
      <c r="C68" s="18" t="s">
        <v>36</v>
      </c>
      <c r="D68" s="18" t="s">
        <v>168</v>
      </c>
      <c r="E68" s="18" t="s">
        <v>38</v>
      </c>
    </row>
    <row r="69" spans="1:5">
      <c r="A69" s="15" t="s">
        <v>492</v>
      </c>
      <c r="B69" s="4" t="s">
        <v>310</v>
      </c>
      <c r="C69" s="4" t="s">
        <v>125</v>
      </c>
      <c r="D69" s="4" t="s">
        <v>90</v>
      </c>
      <c r="E69" s="10" t="s">
        <v>534</v>
      </c>
    </row>
    <row r="71" spans="1:5" ht="14">
      <c r="A71" s="16"/>
      <c r="B71" s="17" t="s">
        <v>33</v>
      </c>
    </row>
    <row r="72" spans="1:5" ht="14">
      <c r="A72" s="18" t="s">
        <v>34</v>
      </c>
      <c r="B72" s="18" t="s">
        <v>35</v>
      </c>
      <c r="C72" s="18" t="s">
        <v>36</v>
      </c>
      <c r="D72" s="18" t="s">
        <v>168</v>
      </c>
      <c r="E72" s="18" t="s">
        <v>38</v>
      </c>
    </row>
    <row r="73" spans="1:5">
      <c r="A73" s="15" t="s">
        <v>467</v>
      </c>
      <c r="B73" s="4" t="s">
        <v>33</v>
      </c>
      <c r="C73" s="4" t="s">
        <v>119</v>
      </c>
      <c r="D73" s="4" t="s">
        <v>91</v>
      </c>
      <c r="E73" s="10" t="s">
        <v>535</v>
      </c>
    </row>
    <row r="74" spans="1:5">
      <c r="A74" s="15" t="s">
        <v>265</v>
      </c>
      <c r="B74" s="4" t="s">
        <v>33</v>
      </c>
      <c r="C74" s="4" t="s">
        <v>318</v>
      </c>
      <c r="D74" s="4" t="s">
        <v>77</v>
      </c>
      <c r="E74" s="10" t="s">
        <v>536</v>
      </c>
    </row>
    <row r="75" spans="1:5">
      <c r="A75" s="15" t="s">
        <v>473</v>
      </c>
      <c r="B75" s="4" t="s">
        <v>33</v>
      </c>
      <c r="C75" s="4" t="s">
        <v>39</v>
      </c>
      <c r="D75" s="4" t="s">
        <v>91</v>
      </c>
      <c r="E75" s="10" t="s">
        <v>537</v>
      </c>
    </row>
    <row r="76" spans="1:5">
      <c r="A76" s="15" t="s">
        <v>508</v>
      </c>
      <c r="B76" s="4" t="s">
        <v>33</v>
      </c>
      <c r="C76" s="4" t="s">
        <v>318</v>
      </c>
      <c r="D76" s="4" t="s">
        <v>512</v>
      </c>
      <c r="E76" s="10" t="s">
        <v>538</v>
      </c>
    </row>
    <row r="77" spans="1:5">
      <c r="A77" s="15" t="s">
        <v>492</v>
      </c>
      <c r="B77" s="4" t="s">
        <v>33</v>
      </c>
      <c r="C77" s="4" t="s">
        <v>125</v>
      </c>
      <c r="D77" s="4" t="s">
        <v>90</v>
      </c>
      <c r="E77" s="10" t="s">
        <v>539</v>
      </c>
    </row>
    <row r="78" spans="1:5">
      <c r="A78" s="15" t="s">
        <v>481</v>
      </c>
      <c r="B78" s="4" t="s">
        <v>33</v>
      </c>
      <c r="C78" s="4" t="s">
        <v>122</v>
      </c>
      <c r="D78" s="4" t="s">
        <v>91</v>
      </c>
      <c r="E78" s="10" t="s">
        <v>540</v>
      </c>
    </row>
    <row r="79" spans="1:5">
      <c r="A79" s="15" t="s">
        <v>524</v>
      </c>
      <c r="B79" s="4" t="s">
        <v>33</v>
      </c>
      <c r="C79" s="4" t="s">
        <v>331</v>
      </c>
      <c r="D79" s="4" t="s">
        <v>65</v>
      </c>
      <c r="E79" s="10" t="s">
        <v>541</v>
      </c>
    </row>
    <row r="80" spans="1:5">
      <c r="A80" s="15" t="s">
        <v>501</v>
      </c>
      <c r="B80" s="4" t="s">
        <v>33</v>
      </c>
      <c r="C80" s="4" t="s">
        <v>170</v>
      </c>
      <c r="D80" s="4" t="s">
        <v>92</v>
      </c>
      <c r="E80" s="10" t="s">
        <v>542</v>
      </c>
    </row>
    <row r="81" spans="1:5">
      <c r="A81" s="15" t="s">
        <v>154</v>
      </c>
      <c r="B81" s="4" t="s">
        <v>33</v>
      </c>
      <c r="C81" s="4" t="s">
        <v>125</v>
      </c>
      <c r="D81" s="4" t="s">
        <v>91</v>
      </c>
      <c r="E81" s="10" t="s">
        <v>543</v>
      </c>
    </row>
    <row r="82" spans="1:5">
      <c r="A82" s="15" t="s">
        <v>488</v>
      </c>
      <c r="B82" s="4" t="s">
        <v>33</v>
      </c>
      <c r="C82" s="4" t="s">
        <v>122</v>
      </c>
      <c r="D82" s="4" t="s">
        <v>472</v>
      </c>
      <c r="E82" s="10" t="s">
        <v>544</v>
      </c>
    </row>
    <row r="83" spans="1:5">
      <c r="A83" s="15" t="s">
        <v>520</v>
      </c>
      <c r="B83" s="4" t="s">
        <v>33</v>
      </c>
      <c r="C83" s="4" t="s">
        <v>313</v>
      </c>
      <c r="D83" s="4" t="s">
        <v>472</v>
      </c>
      <c r="E83" s="10" t="s">
        <v>545</v>
      </c>
    </row>
    <row r="85" spans="1:5" ht="14">
      <c r="A85" s="16"/>
      <c r="B85" s="17" t="s">
        <v>128</v>
      </c>
    </row>
    <row r="86" spans="1:5" ht="14">
      <c r="A86" s="18" t="s">
        <v>34</v>
      </c>
      <c r="B86" s="18" t="s">
        <v>35</v>
      </c>
      <c r="C86" s="18" t="s">
        <v>36</v>
      </c>
      <c r="D86" s="18" t="s">
        <v>168</v>
      </c>
      <c r="E86" s="18" t="s">
        <v>38</v>
      </c>
    </row>
    <row r="87" spans="1:5">
      <c r="A87" s="15" t="s">
        <v>154</v>
      </c>
      <c r="B87" s="4" t="s">
        <v>173</v>
      </c>
      <c r="C87" s="4" t="s">
        <v>125</v>
      </c>
      <c r="D87" s="4" t="s">
        <v>91</v>
      </c>
      <c r="E87" s="10" t="s">
        <v>546</v>
      </c>
    </row>
    <row r="88" spans="1:5">
      <c r="A88" s="15" t="s">
        <v>225</v>
      </c>
      <c r="B88" s="4" t="s">
        <v>329</v>
      </c>
      <c r="C88" s="4" t="s">
        <v>39</v>
      </c>
      <c r="D88" s="4" t="s">
        <v>472</v>
      </c>
      <c r="E88" s="10" t="s">
        <v>547</v>
      </c>
    </row>
    <row r="89" spans="1:5">
      <c r="A89" s="15" t="s">
        <v>514</v>
      </c>
      <c r="B89" s="4" t="s">
        <v>304</v>
      </c>
      <c r="C89" s="4" t="s">
        <v>318</v>
      </c>
      <c r="D89" s="4" t="s">
        <v>65</v>
      </c>
      <c r="E89" s="10" t="s">
        <v>548</v>
      </c>
    </row>
    <row r="90" spans="1:5">
      <c r="A90" s="15" t="s">
        <v>408</v>
      </c>
      <c r="B90" s="4" t="s">
        <v>304</v>
      </c>
      <c r="C90" s="4" t="s">
        <v>125</v>
      </c>
      <c r="D90" s="4" t="s">
        <v>472</v>
      </c>
      <c r="E90" s="10" t="s">
        <v>549</v>
      </c>
    </row>
    <row r="95" spans="1:5" ht="18">
      <c r="A95" s="13" t="s">
        <v>133</v>
      </c>
      <c r="B95" s="13"/>
    </row>
    <row r="96" spans="1:5" ht="14">
      <c r="A96" s="18" t="s">
        <v>358</v>
      </c>
      <c r="B96" s="18" t="s">
        <v>134</v>
      </c>
      <c r="C96" s="18" t="s">
        <v>135</v>
      </c>
    </row>
    <row r="97" spans="1:3">
      <c r="A97" s="4" t="s">
        <v>47</v>
      </c>
      <c r="B97" s="4" t="s">
        <v>550</v>
      </c>
      <c r="C97" s="4" t="s">
        <v>551</v>
      </c>
    </row>
    <row r="98" spans="1:3">
      <c r="A98" s="4" t="s">
        <v>88</v>
      </c>
      <c r="B98" s="4" t="s">
        <v>552</v>
      </c>
      <c r="C98" s="4" t="s">
        <v>553</v>
      </c>
    </row>
    <row r="99" spans="1:3">
      <c r="A99" s="4" t="s">
        <v>485</v>
      </c>
      <c r="B99" s="4" t="s">
        <v>554</v>
      </c>
      <c r="C99" s="4" t="s">
        <v>555</v>
      </c>
    </row>
    <row r="100" spans="1:3">
      <c r="A100" s="4" t="s">
        <v>518</v>
      </c>
      <c r="B100" s="4" t="s">
        <v>138</v>
      </c>
      <c r="C100" s="4" t="s">
        <v>556</v>
      </c>
    </row>
    <row r="101" spans="1:3">
      <c r="A101" s="4" t="s">
        <v>528</v>
      </c>
      <c r="B101" s="4" t="s">
        <v>138</v>
      </c>
      <c r="C101" s="4" t="s">
        <v>557</v>
      </c>
    </row>
  </sheetData>
  <mergeCells count="20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9:J39"/>
    <mergeCell ref="A42:J42"/>
    <mergeCell ref="A9:J9"/>
    <mergeCell ref="A13:J13"/>
    <mergeCell ref="A18:J18"/>
    <mergeCell ref="A24:J24"/>
    <mergeCell ref="A31:J31"/>
    <mergeCell ref="A34:J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9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22.1640625" style="4" bestFit="1" customWidth="1"/>
    <col min="14" max="16384" width="9.1640625" style="3"/>
  </cols>
  <sheetData>
    <row r="1" spans="1:13" s="2" customFormat="1" ht="29" customHeight="1">
      <c r="A1" s="36" t="s">
        <v>572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7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10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" t="s">
        <v>452</v>
      </c>
      <c r="B6" s="6" t="s">
        <v>453</v>
      </c>
      <c r="C6" s="6" t="s">
        <v>14</v>
      </c>
      <c r="D6" s="6" t="s">
        <v>576</v>
      </c>
      <c r="E6" s="6" t="s">
        <v>15</v>
      </c>
      <c r="F6" s="6" t="s">
        <v>74</v>
      </c>
      <c r="G6" s="8" t="s">
        <v>21</v>
      </c>
      <c r="H6" s="8" t="s">
        <v>21</v>
      </c>
      <c r="I6" s="7" t="s">
        <v>21</v>
      </c>
      <c r="J6" s="8"/>
      <c r="K6" s="11" t="str">
        <f>"120,0"</f>
        <v>120,0</v>
      </c>
      <c r="L6" s="12" t="str">
        <f>"87,6540"</f>
        <v>87,6540</v>
      </c>
      <c r="M6" s="6" t="s">
        <v>454</v>
      </c>
    </row>
    <row r="8" spans="1:13" ht="16">
      <c r="E8" s="9" t="s">
        <v>26</v>
      </c>
    </row>
    <row r="9" spans="1:13" ht="16">
      <c r="E9" s="9" t="s">
        <v>27</v>
      </c>
    </row>
    <row r="10" spans="1:13" ht="16">
      <c r="E10" s="9" t="s">
        <v>28</v>
      </c>
    </row>
    <row r="11" spans="1:13" ht="16">
      <c r="E11" s="9" t="s">
        <v>29</v>
      </c>
    </row>
    <row r="12" spans="1:13" ht="16">
      <c r="E12" s="9" t="s">
        <v>29</v>
      </c>
    </row>
    <row r="13" spans="1:13" ht="16">
      <c r="E13" s="9" t="s">
        <v>30</v>
      </c>
    </row>
    <row r="14" spans="1:13" ht="16">
      <c r="E14" s="9"/>
    </row>
    <row r="16" spans="1:13" ht="18">
      <c r="A16" s="13" t="s">
        <v>31</v>
      </c>
      <c r="B16" s="13"/>
    </row>
    <row r="17" spans="1:5" ht="16">
      <c r="A17" s="14" t="s">
        <v>115</v>
      </c>
      <c r="B17" s="14"/>
    </row>
    <row r="18" spans="1:5" ht="14">
      <c r="A18" s="16"/>
      <c r="B18" s="17" t="s">
        <v>33</v>
      </c>
    </row>
    <row r="19" spans="1:5" ht="14">
      <c r="A19" s="18" t="s">
        <v>34</v>
      </c>
      <c r="B19" s="18" t="s">
        <v>35</v>
      </c>
      <c r="C19" s="18" t="s">
        <v>36</v>
      </c>
      <c r="D19" s="18" t="s">
        <v>168</v>
      </c>
      <c r="E19" s="18" t="s">
        <v>38</v>
      </c>
    </row>
    <row r="20" spans="1:5">
      <c r="A20" s="15" t="s">
        <v>451</v>
      </c>
      <c r="B20" s="4" t="s">
        <v>33</v>
      </c>
      <c r="C20" s="4" t="s">
        <v>39</v>
      </c>
      <c r="D20" s="4" t="s">
        <v>21</v>
      </c>
      <c r="E20" s="10" t="s">
        <v>455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1.66406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6.5" style="2" bestFit="1" customWidth="1"/>
    <col min="13" max="13" width="12" style="4" bestFit="1" customWidth="1"/>
    <col min="14" max="16384" width="9.1640625" style="3"/>
  </cols>
  <sheetData>
    <row r="1" spans="1:13" s="2" customFormat="1" ht="29" customHeight="1">
      <c r="A1" s="36" t="s">
        <v>449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7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104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" t="s">
        <v>450</v>
      </c>
      <c r="B6" s="6" t="s">
        <v>410</v>
      </c>
      <c r="C6" s="6" t="s">
        <v>108</v>
      </c>
      <c r="D6" s="6" t="s">
        <v>580</v>
      </c>
      <c r="E6" s="6" t="s">
        <v>88</v>
      </c>
      <c r="F6" s="6" t="s">
        <v>411</v>
      </c>
      <c r="G6" s="8" t="s">
        <v>76</v>
      </c>
      <c r="H6" s="8" t="s">
        <v>76</v>
      </c>
      <c r="I6" s="8" t="s">
        <v>76</v>
      </c>
      <c r="J6" s="8"/>
      <c r="K6" s="11" t="str">
        <f>"0.00"</f>
        <v>0.00</v>
      </c>
      <c r="L6" s="12" t="str">
        <f>"0,0000"</f>
        <v>0,0000</v>
      </c>
      <c r="M6" s="6" t="s">
        <v>413</v>
      </c>
    </row>
    <row r="8" spans="1:13" ht="16">
      <c r="E8" s="9" t="s">
        <v>26</v>
      </c>
    </row>
    <row r="9" spans="1:13" ht="16">
      <c r="E9" s="9" t="s">
        <v>27</v>
      </c>
    </row>
    <row r="10" spans="1:13" ht="16">
      <c r="E10" s="9" t="s">
        <v>28</v>
      </c>
    </row>
    <row r="11" spans="1:13" ht="16">
      <c r="E11" s="9" t="s">
        <v>29</v>
      </c>
    </row>
    <row r="12" spans="1:13" ht="16">
      <c r="E12" s="9" t="s">
        <v>29</v>
      </c>
    </row>
    <row r="13" spans="1:13" ht="16">
      <c r="E13" s="9" t="s">
        <v>30</v>
      </c>
    </row>
    <row r="14" spans="1:13" ht="16">
      <c r="E14" s="9"/>
    </row>
    <row r="16" spans="1:13" ht="18">
      <c r="A16" s="13" t="s">
        <v>31</v>
      </c>
      <c r="B16" s="13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1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38.5" style="4" bestFit="1" customWidth="1"/>
    <col min="4" max="4" width="11.83203125" style="4" bestFit="1" customWidth="1"/>
    <col min="5" max="5" width="22.6640625" style="4" bestFit="1" customWidth="1"/>
    <col min="6" max="6" width="33.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15.6640625" style="4" bestFit="1" customWidth="1"/>
    <col min="14" max="16384" width="9.1640625" style="3"/>
  </cols>
  <sheetData>
    <row r="1" spans="1:13" s="2" customFormat="1" ht="29" customHeight="1">
      <c r="A1" s="36" t="s">
        <v>432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9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69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19" t="s">
        <v>434</v>
      </c>
      <c r="B6" s="19" t="s">
        <v>435</v>
      </c>
      <c r="C6" s="19" t="s">
        <v>436</v>
      </c>
      <c r="D6" s="19" t="s">
        <v>582</v>
      </c>
      <c r="E6" s="19" t="s">
        <v>15</v>
      </c>
      <c r="F6" s="19" t="s">
        <v>48</v>
      </c>
      <c r="G6" s="21" t="s">
        <v>92</v>
      </c>
      <c r="H6" s="21" t="s">
        <v>90</v>
      </c>
      <c r="I6" s="20" t="s">
        <v>65</v>
      </c>
      <c r="J6" s="20"/>
      <c r="K6" s="28" t="str">
        <f>"75,0"</f>
        <v>75,0</v>
      </c>
      <c r="L6" s="29" t="str">
        <f>"74,4241"</f>
        <v>74,4241</v>
      </c>
      <c r="M6" s="19" t="s">
        <v>53</v>
      </c>
    </row>
    <row r="7" spans="1:13">
      <c r="A7" s="22" t="s">
        <v>438</v>
      </c>
      <c r="B7" s="22" t="s">
        <v>439</v>
      </c>
      <c r="C7" s="22" t="s">
        <v>389</v>
      </c>
      <c r="D7" s="22" t="s">
        <v>576</v>
      </c>
      <c r="E7" s="22" t="s">
        <v>88</v>
      </c>
      <c r="F7" s="22" t="s">
        <v>152</v>
      </c>
      <c r="G7" s="24" t="s">
        <v>67</v>
      </c>
      <c r="H7" s="24" t="s">
        <v>278</v>
      </c>
      <c r="I7" s="23" t="s">
        <v>101</v>
      </c>
      <c r="J7" s="23"/>
      <c r="K7" s="30" t="str">
        <f>"137,5"</f>
        <v>137,5</v>
      </c>
      <c r="L7" s="31" t="str">
        <f>"113,6163"</f>
        <v>113,6163</v>
      </c>
      <c r="M7" s="22" t="s">
        <v>391</v>
      </c>
    </row>
    <row r="9" spans="1:13" ht="16">
      <c r="A9" s="49" t="s">
        <v>104</v>
      </c>
      <c r="B9" s="49"/>
      <c r="C9" s="49"/>
      <c r="D9" s="49"/>
      <c r="E9" s="49"/>
      <c r="F9" s="49"/>
      <c r="G9" s="49"/>
      <c r="H9" s="49"/>
      <c r="I9" s="49"/>
      <c r="J9" s="49"/>
    </row>
    <row r="10" spans="1:13">
      <c r="A10" s="6" t="s">
        <v>441</v>
      </c>
      <c r="B10" s="6" t="s">
        <v>442</v>
      </c>
      <c r="C10" s="6" t="s">
        <v>443</v>
      </c>
      <c r="D10" s="6" t="s">
        <v>586</v>
      </c>
      <c r="E10" s="6" t="s">
        <v>88</v>
      </c>
      <c r="F10" s="6" t="s">
        <v>152</v>
      </c>
      <c r="G10" s="7" t="s">
        <v>113</v>
      </c>
      <c r="H10" s="8" t="s">
        <v>444</v>
      </c>
      <c r="I10" s="8" t="s">
        <v>444</v>
      </c>
      <c r="J10" s="8"/>
      <c r="K10" s="11" t="str">
        <f>"225,0"</f>
        <v>225,0</v>
      </c>
      <c r="L10" s="12" t="str">
        <f>"277,4937"</f>
        <v>277,4937</v>
      </c>
      <c r="M10" s="6" t="s">
        <v>358</v>
      </c>
    </row>
    <row r="12" spans="1:13" ht="16">
      <c r="E12" s="9" t="s">
        <v>26</v>
      </c>
    </row>
    <row r="13" spans="1:13" ht="16">
      <c r="E13" s="9" t="s">
        <v>27</v>
      </c>
    </row>
    <row r="14" spans="1:13" ht="16">
      <c r="E14" s="9" t="s">
        <v>28</v>
      </c>
    </row>
    <row r="15" spans="1:13" ht="16">
      <c r="E15" s="9" t="s">
        <v>29</v>
      </c>
    </row>
    <row r="16" spans="1:13" ht="16">
      <c r="E16" s="9" t="s">
        <v>29</v>
      </c>
    </row>
    <row r="17" spans="1:5" ht="16">
      <c r="E17" s="9" t="s">
        <v>30</v>
      </c>
    </row>
    <row r="18" spans="1:5" ht="16">
      <c r="E18" s="9"/>
    </row>
    <row r="20" spans="1:5" ht="18">
      <c r="A20" s="13" t="s">
        <v>31</v>
      </c>
      <c r="B20" s="13"/>
    </row>
    <row r="21" spans="1:5" ht="16">
      <c r="A21" s="14" t="s">
        <v>115</v>
      </c>
      <c r="B21" s="14"/>
    </row>
    <row r="22" spans="1:5" ht="14">
      <c r="A22" s="16"/>
      <c r="B22" s="17" t="s">
        <v>296</v>
      </c>
    </row>
    <row r="23" spans="1:5" ht="14">
      <c r="A23" s="18" t="s">
        <v>34</v>
      </c>
      <c r="B23" s="18" t="s">
        <v>35</v>
      </c>
      <c r="C23" s="18" t="s">
        <v>36</v>
      </c>
      <c r="D23" s="18" t="s">
        <v>168</v>
      </c>
      <c r="E23" s="18" t="s">
        <v>38</v>
      </c>
    </row>
    <row r="24" spans="1:5">
      <c r="A24" s="15" t="s">
        <v>433</v>
      </c>
      <c r="B24" s="4" t="s">
        <v>307</v>
      </c>
      <c r="C24" s="4" t="s">
        <v>116</v>
      </c>
      <c r="D24" s="4" t="s">
        <v>90</v>
      </c>
      <c r="E24" s="10" t="s">
        <v>445</v>
      </c>
    </row>
    <row r="26" spans="1:5" ht="14">
      <c r="A26" s="16"/>
      <c r="B26" s="17" t="s">
        <v>33</v>
      </c>
    </row>
    <row r="27" spans="1:5" ht="14">
      <c r="A27" s="18" t="s">
        <v>34</v>
      </c>
      <c r="B27" s="18" t="s">
        <v>35</v>
      </c>
      <c r="C27" s="18" t="s">
        <v>36</v>
      </c>
      <c r="D27" s="18" t="s">
        <v>168</v>
      </c>
      <c r="E27" s="18" t="s">
        <v>38</v>
      </c>
    </row>
    <row r="28" spans="1:5">
      <c r="A28" s="15" t="s">
        <v>437</v>
      </c>
      <c r="B28" s="4" t="s">
        <v>33</v>
      </c>
      <c r="C28" s="4" t="s">
        <v>116</v>
      </c>
      <c r="D28" s="4" t="s">
        <v>278</v>
      </c>
      <c r="E28" s="10" t="s">
        <v>446</v>
      </c>
    </row>
    <row r="31" spans="1:5" ht="16">
      <c r="A31" s="14" t="s">
        <v>32</v>
      </c>
      <c r="B31" s="14"/>
    </row>
    <row r="32" spans="1:5" ht="14">
      <c r="A32" s="16"/>
      <c r="B32" s="17" t="s">
        <v>128</v>
      </c>
    </row>
    <row r="33" spans="1:5" ht="14">
      <c r="A33" s="18" t="s">
        <v>34</v>
      </c>
      <c r="B33" s="18" t="s">
        <v>35</v>
      </c>
      <c r="C33" s="18" t="s">
        <v>36</v>
      </c>
      <c r="D33" s="18" t="s">
        <v>168</v>
      </c>
      <c r="E33" s="18" t="s">
        <v>38</v>
      </c>
    </row>
    <row r="34" spans="1:5">
      <c r="A34" s="15" t="s">
        <v>440</v>
      </c>
      <c r="B34" s="4" t="s">
        <v>129</v>
      </c>
      <c r="C34" s="4" t="s">
        <v>125</v>
      </c>
      <c r="D34" s="4" t="s">
        <v>113</v>
      </c>
      <c r="E34" s="10" t="s">
        <v>447</v>
      </c>
    </row>
    <row r="39" spans="1:5" ht="18">
      <c r="A39" s="13" t="s">
        <v>133</v>
      </c>
      <c r="B39" s="13"/>
    </row>
    <row r="40" spans="1:5" ht="14">
      <c r="A40" s="18" t="s">
        <v>358</v>
      </c>
      <c r="B40" s="18" t="s">
        <v>134</v>
      </c>
      <c r="C40" s="18" t="s">
        <v>135</v>
      </c>
    </row>
    <row r="41" spans="1:5">
      <c r="A41" s="4" t="s">
        <v>88</v>
      </c>
      <c r="B41" s="4" t="s">
        <v>136</v>
      </c>
      <c r="C41" s="4" t="s">
        <v>448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K3:K4"/>
    <mergeCell ref="L3:L4"/>
    <mergeCell ref="M3:M4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70"/>
  <sheetViews>
    <sheetView topLeftCell="A6" workbookViewId="0">
      <selection activeCell="D29" sqref="D29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50" style="4" bestFit="1" customWidth="1"/>
    <col min="4" max="4" width="11.83203125" style="4" bestFit="1" customWidth="1"/>
    <col min="5" max="5" width="22.6640625" style="4" bestFit="1" customWidth="1"/>
    <col min="6" max="6" width="33.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19.83203125" style="4" bestFit="1" customWidth="1"/>
    <col min="14" max="16384" width="9.1640625" style="3"/>
  </cols>
  <sheetData>
    <row r="1" spans="1:13" s="2" customFormat="1" ht="29" customHeight="1">
      <c r="A1" s="36" t="s">
        <v>394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9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83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" t="s">
        <v>396</v>
      </c>
      <c r="B6" s="6" t="s">
        <v>397</v>
      </c>
      <c r="C6" s="6" t="s">
        <v>87</v>
      </c>
      <c r="D6" s="6" t="s">
        <v>583</v>
      </c>
      <c r="E6" s="6" t="s">
        <v>47</v>
      </c>
      <c r="F6" s="6" t="s">
        <v>48</v>
      </c>
      <c r="G6" s="7" t="s">
        <v>90</v>
      </c>
      <c r="H6" s="7" t="s">
        <v>77</v>
      </c>
      <c r="I6" s="8" t="s">
        <v>79</v>
      </c>
      <c r="J6" s="8"/>
      <c r="K6" s="11" t="str">
        <f>"85,0"</f>
        <v>85,0</v>
      </c>
      <c r="L6" s="12" t="str">
        <f>"92,3198"</f>
        <v>92,3198</v>
      </c>
      <c r="M6" s="6" t="s">
        <v>192</v>
      </c>
    </row>
    <row r="8" spans="1:13" ht="16">
      <c r="A8" s="49" t="s">
        <v>43</v>
      </c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6" t="s">
        <v>44</v>
      </c>
      <c r="B9" s="6" t="s">
        <v>45</v>
      </c>
      <c r="C9" s="6" t="s">
        <v>46</v>
      </c>
      <c r="D9" s="6" t="s">
        <v>576</v>
      </c>
      <c r="E9" s="6" t="s">
        <v>47</v>
      </c>
      <c r="F9" s="6" t="s">
        <v>48</v>
      </c>
      <c r="G9" s="8" t="s">
        <v>61</v>
      </c>
      <c r="H9" s="8" t="s">
        <v>61</v>
      </c>
      <c r="I9" s="8"/>
      <c r="J9" s="8"/>
      <c r="K9" s="11" t="str">
        <f>"0.00"</f>
        <v>0.00</v>
      </c>
      <c r="L9" s="12" t="str">
        <f>"0,0000"</f>
        <v>0,0000</v>
      </c>
      <c r="M9" s="6" t="s">
        <v>53</v>
      </c>
    </row>
    <row r="11" spans="1:13" ht="16">
      <c r="A11" s="49" t="s">
        <v>69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3">
      <c r="A12" s="6" t="s">
        <v>71</v>
      </c>
      <c r="B12" s="6" t="s">
        <v>72</v>
      </c>
      <c r="C12" s="6" t="s">
        <v>73</v>
      </c>
      <c r="D12" s="6" t="s">
        <v>576</v>
      </c>
      <c r="E12" s="6" t="s">
        <v>15</v>
      </c>
      <c r="F12" s="6" t="s">
        <v>74</v>
      </c>
      <c r="G12" s="7" t="s">
        <v>80</v>
      </c>
      <c r="H12" s="7" t="s">
        <v>81</v>
      </c>
      <c r="I12" s="7" t="s">
        <v>17</v>
      </c>
      <c r="J12" s="8"/>
      <c r="K12" s="11" t="str">
        <f>"160,0"</f>
        <v>160,0</v>
      </c>
      <c r="L12" s="12" t="str">
        <f>"125,4720"</f>
        <v>125,4720</v>
      </c>
      <c r="M12" s="6" t="s">
        <v>82</v>
      </c>
    </row>
    <row r="14" spans="1:13" ht="16">
      <c r="A14" s="49" t="s">
        <v>10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3">
      <c r="A15" s="6" t="s">
        <v>399</v>
      </c>
      <c r="B15" s="6" t="s">
        <v>400</v>
      </c>
      <c r="C15" s="6" t="s">
        <v>401</v>
      </c>
      <c r="D15" s="6" t="s">
        <v>587</v>
      </c>
      <c r="E15" s="6" t="s">
        <v>88</v>
      </c>
      <c r="F15" s="6" t="s">
        <v>74</v>
      </c>
      <c r="G15" s="7" t="s">
        <v>67</v>
      </c>
      <c r="H15" s="7" t="s">
        <v>76</v>
      </c>
      <c r="I15" s="7" t="s">
        <v>101</v>
      </c>
      <c r="J15" s="8"/>
      <c r="K15" s="11" t="str">
        <f>"142,5"</f>
        <v>142,5</v>
      </c>
      <c r="L15" s="12" t="str">
        <f>"167,7788"</f>
        <v>167,7788</v>
      </c>
      <c r="M15" s="6" t="s">
        <v>402</v>
      </c>
    </row>
    <row r="17" spans="1:13" ht="16">
      <c r="A17" s="49" t="s">
        <v>10</v>
      </c>
      <c r="B17" s="49"/>
      <c r="C17" s="49"/>
      <c r="D17" s="49"/>
      <c r="E17" s="49"/>
      <c r="F17" s="49"/>
      <c r="G17" s="49"/>
      <c r="H17" s="49"/>
      <c r="I17" s="49"/>
      <c r="J17" s="49"/>
    </row>
    <row r="18" spans="1:13">
      <c r="A18" s="6" t="s">
        <v>404</v>
      </c>
      <c r="B18" s="6" t="s">
        <v>405</v>
      </c>
      <c r="C18" s="6" t="s">
        <v>406</v>
      </c>
      <c r="D18" s="6" t="s">
        <v>576</v>
      </c>
      <c r="E18" s="6" t="s">
        <v>15</v>
      </c>
      <c r="F18" s="6" t="s">
        <v>74</v>
      </c>
      <c r="G18" s="7" t="s">
        <v>407</v>
      </c>
      <c r="H18" s="7" t="s">
        <v>111</v>
      </c>
      <c r="I18" s="8"/>
      <c r="J18" s="8"/>
      <c r="K18" s="11" t="str">
        <f>"205,0"</f>
        <v>205,0</v>
      </c>
      <c r="L18" s="12" t="str">
        <f>"140,6915"</f>
        <v>140,6915</v>
      </c>
      <c r="M18" s="6" t="s">
        <v>93</v>
      </c>
    </row>
    <row r="20" spans="1:13" ht="16">
      <c r="A20" s="49" t="s">
        <v>94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3">
      <c r="A21" s="6" t="s">
        <v>96</v>
      </c>
      <c r="B21" s="6" t="s">
        <v>97</v>
      </c>
      <c r="C21" s="6" t="s">
        <v>98</v>
      </c>
      <c r="D21" s="6" t="s">
        <v>576</v>
      </c>
      <c r="E21" s="6" t="s">
        <v>99</v>
      </c>
      <c r="F21" s="6" t="s">
        <v>100</v>
      </c>
      <c r="G21" s="7" t="s">
        <v>23</v>
      </c>
      <c r="H21" s="8" t="s">
        <v>102</v>
      </c>
      <c r="I21" s="7" t="s">
        <v>25</v>
      </c>
      <c r="J21" s="8"/>
      <c r="K21" s="11" t="str">
        <f>"245,0"</f>
        <v>245,0</v>
      </c>
      <c r="L21" s="12" t="str">
        <f>"153,0270"</f>
        <v>153,0270</v>
      </c>
      <c r="M21" s="6" t="s">
        <v>103</v>
      </c>
    </row>
    <row r="23" spans="1:13" ht="16">
      <c r="A23" s="49" t="s">
        <v>104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3">
      <c r="A24" s="19" t="s">
        <v>106</v>
      </c>
      <c r="B24" s="19" t="s">
        <v>107</v>
      </c>
      <c r="C24" s="19" t="s">
        <v>108</v>
      </c>
      <c r="D24" s="19" t="s">
        <v>576</v>
      </c>
      <c r="E24" s="19" t="s">
        <v>88</v>
      </c>
      <c r="F24" s="19" t="s">
        <v>74</v>
      </c>
      <c r="G24" s="21" t="s">
        <v>111</v>
      </c>
      <c r="H24" s="21" t="s">
        <v>112</v>
      </c>
      <c r="I24" s="21" t="s">
        <v>113</v>
      </c>
      <c r="J24" s="20"/>
      <c r="K24" s="28" t="str">
        <f>"225,0"</f>
        <v>225,0</v>
      </c>
      <c r="L24" s="29" t="str">
        <f>"133,8075"</f>
        <v>133,8075</v>
      </c>
      <c r="M24" s="19" t="s">
        <v>114</v>
      </c>
    </row>
    <row r="25" spans="1:13">
      <c r="A25" s="22" t="s">
        <v>409</v>
      </c>
      <c r="B25" s="22" t="s">
        <v>410</v>
      </c>
      <c r="C25" s="22" t="s">
        <v>108</v>
      </c>
      <c r="D25" s="22" t="s">
        <v>580</v>
      </c>
      <c r="E25" s="22" t="s">
        <v>88</v>
      </c>
      <c r="F25" s="22" t="s">
        <v>411</v>
      </c>
      <c r="G25" s="24" t="s">
        <v>412</v>
      </c>
      <c r="H25" s="24" t="s">
        <v>19</v>
      </c>
      <c r="I25" s="23" t="s">
        <v>109</v>
      </c>
      <c r="J25" s="23"/>
      <c r="K25" s="30" t="str">
        <f>"180,0"</f>
        <v>180,0</v>
      </c>
      <c r="L25" s="31" t="str">
        <f>"107,3671"</f>
        <v>107,3671</v>
      </c>
      <c r="M25" s="22" t="s">
        <v>413</v>
      </c>
    </row>
    <row r="27" spans="1:13" ht="16">
      <c r="A27" s="49" t="s">
        <v>161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3">
      <c r="A28" s="6" t="s">
        <v>415</v>
      </c>
      <c r="B28" s="6" t="s">
        <v>416</v>
      </c>
      <c r="C28" s="6" t="s">
        <v>417</v>
      </c>
      <c r="D28" s="6" t="s">
        <v>576</v>
      </c>
      <c r="E28" s="6" t="s">
        <v>59</v>
      </c>
      <c r="F28" s="6" t="s">
        <v>60</v>
      </c>
      <c r="G28" s="7" t="s">
        <v>113</v>
      </c>
      <c r="H28" s="7" t="s">
        <v>418</v>
      </c>
      <c r="I28" s="7" t="s">
        <v>419</v>
      </c>
      <c r="J28" s="8"/>
      <c r="K28" s="11" t="str">
        <f>"242,5"</f>
        <v>242,5</v>
      </c>
      <c r="L28" s="12" t="str">
        <f>"137,0368"</f>
        <v>137,0368</v>
      </c>
      <c r="M28" s="6" t="s">
        <v>68</v>
      </c>
    </row>
    <row r="30" spans="1:13" ht="16">
      <c r="E30" s="9" t="s">
        <v>26</v>
      </c>
    </row>
    <row r="31" spans="1:13" ht="16">
      <c r="E31" s="9" t="s">
        <v>27</v>
      </c>
    </row>
    <row r="32" spans="1:13" ht="16">
      <c r="E32" s="9" t="s">
        <v>28</v>
      </c>
    </row>
    <row r="33" spans="1:5" ht="16">
      <c r="E33" s="9" t="s">
        <v>29</v>
      </c>
    </row>
    <row r="34" spans="1:5" ht="16">
      <c r="E34" s="9" t="s">
        <v>29</v>
      </c>
    </row>
    <row r="35" spans="1:5" ht="16">
      <c r="E35" s="9" t="s">
        <v>30</v>
      </c>
    </row>
    <row r="36" spans="1:5" ht="16">
      <c r="E36" s="9"/>
    </row>
    <row r="38" spans="1:5" ht="18">
      <c r="A38" s="13" t="s">
        <v>31</v>
      </c>
      <c r="B38" s="13"/>
    </row>
    <row r="39" spans="1:5" ht="16">
      <c r="A39" s="14" t="s">
        <v>115</v>
      </c>
      <c r="B39" s="14"/>
    </row>
    <row r="40" spans="1:5" ht="14">
      <c r="A40" s="16"/>
      <c r="B40" s="17" t="s">
        <v>33</v>
      </c>
    </row>
    <row r="41" spans="1:5" ht="14">
      <c r="A41" s="18" t="s">
        <v>34</v>
      </c>
      <c r="B41" s="18" t="s">
        <v>35</v>
      </c>
      <c r="C41" s="18" t="s">
        <v>36</v>
      </c>
      <c r="D41" s="18" t="s">
        <v>168</v>
      </c>
      <c r="E41" s="18" t="s">
        <v>38</v>
      </c>
    </row>
    <row r="42" spans="1:5">
      <c r="A42" s="15" t="s">
        <v>70</v>
      </c>
      <c r="B42" s="4" t="s">
        <v>33</v>
      </c>
      <c r="C42" s="4" t="s">
        <v>116</v>
      </c>
      <c r="D42" s="4" t="s">
        <v>17</v>
      </c>
      <c r="E42" s="10" t="s">
        <v>420</v>
      </c>
    </row>
    <row r="44" spans="1:5" ht="14">
      <c r="A44" s="16"/>
      <c r="B44" s="17" t="s">
        <v>128</v>
      </c>
    </row>
    <row r="45" spans="1:5" ht="14">
      <c r="A45" s="18" t="s">
        <v>34</v>
      </c>
      <c r="B45" s="18" t="s">
        <v>35</v>
      </c>
      <c r="C45" s="18" t="s">
        <v>36</v>
      </c>
      <c r="D45" s="18" t="s">
        <v>168</v>
      </c>
      <c r="E45" s="18" t="s">
        <v>38</v>
      </c>
    </row>
    <row r="46" spans="1:5">
      <c r="A46" s="15" t="s">
        <v>398</v>
      </c>
      <c r="B46" s="4" t="s">
        <v>321</v>
      </c>
      <c r="C46" s="4" t="s">
        <v>39</v>
      </c>
      <c r="D46" s="4" t="s">
        <v>101</v>
      </c>
      <c r="E46" s="10" t="s">
        <v>421</v>
      </c>
    </row>
    <row r="47" spans="1:5">
      <c r="A47" s="15" t="s">
        <v>395</v>
      </c>
      <c r="B47" s="4" t="s">
        <v>329</v>
      </c>
      <c r="C47" s="4" t="s">
        <v>130</v>
      </c>
      <c r="D47" s="4" t="s">
        <v>77</v>
      </c>
      <c r="E47" s="10" t="s">
        <v>422</v>
      </c>
    </row>
    <row r="50" spans="1:5" ht="16">
      <c r="A50" s="14" t="s">
        <v>32</v>
      </c>
      <c r="B50" s="14"/>
    </row>
    <row r="51" spans="1:5" ht="14">
      <c r="A51" s="16"/>
      <c r="B51" s="17" t="s">
        <v>33</v>
      </c>
    </row>
    <row r="52" spans="1:5" ht="14">
      <c r="A52" s="18" t="s">
        <v>34</v>
      </c>
      <c r="B52" s="18" t="s">
        <v>35</v>
      </c>
      <c r="C52" s="18" t="s">
        <v>36</v>
      </c>
      <c r="D52" s="18" t="s">
        <v>168</v>
      </c>
      <c r="E52" s="18" t="s">
        <v>38</v>
      </c>
    </row>
    <row r="53" spans="1:5">
      <c r="A53" s="15" t="s">
        <v>95</v>
      </c>
      <c r="B53" s="4" t="s">
        <v>33</v>
      </c>
      <c r="C53" s="4" t="s">
        <v>122</v>
      </c>
      <c r="D53" s="4" t="s">
        <v>25</v>
      </c>
      <c r="E53" s="10" t="s">
        <v>423</v>
      </c>
    </row>
    <row r="54" spans="1:5">
      <c r="A54" s="15" t="s">
        <v>403</v>
      </c>
      <c r="B54" s="4" t="s">
        <v>33</v>
      </c>
      <c r="C54" s="4" t="s">
        <v>39</v>
      </c>
      <c r="D54" s="4" t="s">
        <v>111</v>
      </c>
      <c r="E54" s="10" t="s">
        <v>424</v>
      </c>
    </row>
    <row r="55" spans="1:5">
      <c r="A55" s="15" t="s">
        <v>414</v>
      </c>
      <c r="B55" s="4" t="s">
        <v>33</v>
      </c>
      <c r="C55" s="4" t="s">
        <v>170</v>
      </c>
      <c r="D55" s="4" t="s">
        <v>419</v>
      </c>
      <c r="E55" s="10" t="s">
        <v>425</v>
      </c>
    </row>
    <row r="56" spans="1:5">
      <c r="A56" s="15" t="s">
        <v>105</v>
      </c>
      <c r="B56" s="4" t="s">
        <v>33</v>
      </c>
      <c r="C56" s="4" t="s">
        <v>125</v>
      </c>
      <c r="D56" s="4" t="s">
        <v>113</v>
      </c>
      <c r="E56" s="10" t="s">
        <v>426</v>
      </c>
    </row>
    <row r="58" spans="1:5" ht="14">
      <c r="A58" s="16"/>
      <c r="B58" s="17" t="s">
        <v>128</v>
      </c>
    </row>
    <row r="59" spans="1:5" ht="14">
      <c r="A59" s="18" t="s">
        <v>34</v>
      </c>
      <c r="B59" s="18" t="s">
        <v>35</v>
      </c>
      <c r="C59" s="18" t="s">
        <v>36</v>
      </c>
      <c r="D59" s="18" t="s">
        <v>168</v>
      </c>
      <c r="E59" s="18" t="s">
        <v>38</v>
      </c>
    </row>
    <row r="60" spans="1:5">
      <c r="A60" s="15" t="s">
        <v>408</v>
      </c>
      <c r="B60" s="4" t="s">
        <v>304</v>
      </c>
      <c r="C60" s="4" t="s">
        <v>125</v>
      </c>
      <c r="D60" s="4" t="s">
        <v>19</v>
      </c>
      <c r="E60" s="10" t="s">
        <v>427</v>
      </c>
    </row>
    <row r="65" spans="1:3" ht="18">
      <c r="A65" s="13" t="s">
        <v>133</v>
      </c>
      <c r="B65" s="13"/>
    </row>
    <row r="66" spans="1:3" ht="14">
      <c r="A66" s="18" t="s">
        <v>358</v>
      </c>
      <c r="B66" s="18" t="s">
        <v>134</v>
      </c>
      <c r="C66" s="18" t="s">
        <v>135</v>
      </c>
    </row>
    <row r="67" spans="1:3">
      <c r="A67" s="4" t="s">
        <v>88</v>
      </c>
      <c r="B67" s="4" t="s">
        <v>428</v>
      </c>
      <c r="C67" s="4" t="s">
        <v>429</v>
      </c>
    </row>
    <row r="68" spans="1:3">
      <c r="A68" s="4" t="s">
        <v>99</v>
      </c>
      <c r="B68" s="4" t="s">
        <v>138</v>
      </c>
      <c r="C68" s="4" t="s">
        <v>139</v>
      </c>
    </row>
    <row r="69" spans="1:3">
      <c r="A69" s="4" t="s">
        <v>47</v>
      </c>
      <c r="B69" s="4" t="s">
        <v>138</v>
      </c>
      <c r="C69" s="4" t="s">
        <v>430</v>
      </c>
    </row>
    <row r="70" spans="1:3">
      <c r="A70" s="4" t="s">
        <v>59</v>
      </c>
      <c r="B70" s="4" t="s">
        <v>138</v>
      </c>
      <c r="C70" s="4" t="s">
        <v>431</v>
      </c>
    </row>
  </sheetData>
  <mergeCells count="19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27:J27"/>
    <mergeCell ref="A8:J8"/>
    <mergeCell ref="A11:J11"/>
    <mergeCell ref="A14:J14"/>
    <mergeCell ref="A17:J17"/>
    <mergeCell ref="A20:J20"/>
    <mergeCell ref="A23:J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7"/>
  <sheetViews>
    <sheetView workbookViewId="0">
      <selection activeCell="D7" sqref="D7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1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14.83203125" style="4" bestFit="1" customWidth="1"/>
    <col min="14" max="16384" width="9.1640625" style="3"/>
  </cols>
  <sheetData>
    <row r="1" spans="1:13" s="2" customFormat="1" ht="29" customHeight="1">
      <c r="A1" s="36" t="s">
        <v>385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9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69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" t="s">
        <v>387</v>
      </c>
      <c r="B6" s="6" t="s">
        <v>388</v>
      </c>
      <c r="C6" s="6" t="s">
        <v>389</v>
      </c>
      <c r="D6" s="6" t="s">
        <v>584</v>
      </c>
      <c r="E6" s="6" t="s">
        <v>88</v>
      </c>
      <c r="F6" s="6" t="s">
        <v>152</v>
      </c>
      <c r="G6" s="7" t="s">
        <v>109</v>
      </c>
      <c r="H6" s="8" t="s">
        <v>390</v>
      </c>
      <c r="I6" s="8" t="s">
        <v>390</v>
      </c>
      <c r="J6" s="8"/>
      <c r="K6" s="11" t="str">
        <f>"190,0"</f>
        <v>190,0</v>
      </c>
      <c r="L6" s="12" t="str">
        <f>"147,0790"</f>
        <v>147,0790</v>
      </c>
      <c r="M6" s="6" t="s">
        <v>391</v>
      </c>
    </row>
    <row r="8" spans="1:13" ht="16">
      <c r="E8" s="9" t="s">
        <v>26</v>
      </c>
    </row>
    <row r="9" spans="1:13" ht="16">
      <c r="E9" s="9" t="s">
        <v>27</v>
      </c>
    </row>
    <row r="10" spans="1:13" ht="16">
      <c r="E10" s="9" t="s">
        <v>28</v>
      </c>
    </row>
    <row r="11" spans="1:13" ht="16">
      <c r="E11" s="9" t="s">
        <v>29</v>
      </c>
    </row>
    <row r="12" spans="1:13" ht="16">
      <c r="E12" s="9" t="s">
        <v>29</v>
      </c>
    </row>
    <row r="13" spans="1:13" ht="16">
      <c r="E13" s="9" t="s">
        <v>30</v>
      </c>
    </row>
    <row r="14" spans="1:13" ht="16">
      <c r="E14" s="9"/>
    </row>
    <row r="16" spans="1:13" ht="18">
      <c r="A16" s="13" t="s">
        <v>31</v>
      </c>
      <c r="B16" s="13"/>
    </row>
    <row r="17" spans="1:5" ht="16">
      <c r="A17" s="14" t="s">
        <v>32</v>
      </c>
      <c r="B17" s="14"/>
    </row>
    <row r="18" spans="1:5" ht="14">
      <c r="A18" s="16"/>
      <c r="B18" s="17" t="s">
        <v>309</v>
      </c>
    </row>
    <row r="19" spans="1:5" ht="14">
      <c r="A19" s="18" t="s">
        <v>34</v>
      </c>
      <c r="B19" s="18" t="s">
        <v>35</v>
      </c>
      <c r="C19" s="18" t="s">
        <v>36</v>
      </c>
      <c r="D19" s="18" t="s">
        <v>168</v>
      </c>
      <c r="E19" s="18" t="s">
        <v>38</v>
      </c>
    </row>
    <row r="20" spans="1:5">
      <c r="A20" s="15" t="s">
        <v>386</v>
      </c>
      <c r="B20" s="4" t="s">
        <v>310</v>
      </c>
      <c r="C20" s="4" t="s">
        <v>116</v>
      </c>
      <c r="D20" s="4" t="s">
        <v>109</v>
      </c>
      <c r="E20" s="10" t="s">
        <v>392</v>
      </c>
    </row>
    <row r="25" spans="1:5" ht="18">
      <c r="A25" s="13" t="s">
        <v>133</v>
      </c>
      <c r="B25" s="13"/>
    </row>
    <row r="26" spans="1:5" ht="14">
      <c r="A26" s="18" t="s">
        <v>358</v>
      </c>
      <c r="B26" s="18" t="s">
        <v>134</v>
      </c>
      <c r="C26" s="18" t="s">
        <v>135</v>
      </c>
    </row>
    <row r="27" spans="1:5">
      <c r="A27" s="4" t="s">
        <v>88</v>
      </c>
      <c r="B27" s="4" t="s">
        <v>138</v>
      </c>
      <c r="C27" s="4" t="s">
        <v>393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9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15.6640625" style="4" bestFit="1" customWidth="1"/>
    <col min="14" max="16384" width="9.1640625" style="3"/>
  </cols>
  <sheetData>
    <row r="1" spans="1:13" s="2" customFormat="1" ht="29" customHeight="1">
      <c r="A1" s="36" t="s">
        <v>377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>
      <c r="A3" s="42" t="s">
        <v>0</v>
      </c>
      <c r="B3" s="44" t="s">
        <v>574</v>
      </c>
      <c r="C3" s="44" t="s">
        <v>6</v>
      </c>
      <c r="D3" s="46" t="s">
        <v>575</v>
      </c>
      <c r="E3" s="46"/>
      <c r="F3" s="46" t="s">
        <v>5</v>
      </c>
      <c r="G3" s="46" t="s">
        <v>8</v>
      </c>
      <c r="H3" s="46"/>
      <c r="I3" s="46"/>
      <c r="J3" s="46"/>
      <c r="K3" s="46" t="s">
        <v>178</v>
      </c>
      <c r="L3" s="46" t="s">
        <v>3</v>
      </c>
      <c r="M3" s="47" t="s">
        <v>2</v>
      </c>
    </row>
    <row r="4" spans="1:13" s="1" customFormat="1" ht="21" customHeight="1" thickBot="1">
      <c r="A4" s="43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4</v>
      </c>
      <c r="K4" s="45"/>
      <c r="L4" s="45"/>
      <c r="M4" s="48"/>
    </row>
    <row r="5" spans="1:13" ht="16">
      <c r="A5" s="34" t="s">
        <v>287</v>
      </c>
      <c r="B5" s="35"/>
      <c r="C5" s="35"/>
      <c r="D5" s="35"/>
      <c r="E5" s="35"/>
      <c r="F5" s="35"/>
      <c r="G5" s="35"/>
      <c r="H5" s="35"/>
      <c r="I5" s="35"/>
      <c r="J5" s="35"/>
    </row>
    <row r="6" spans="1:13">
      <c r="A6" s="6" t="s">
        <v>379</v>
      </c>
      <c r="B6" s="6" t="s">
        <v>380</v>
      </c>
      <c r="C6" s="6" t="s">
        <v>381</v>
      </c>
      <c r="D6" s="6" t="s">
        <v>583</v>
      </c>
      <c r="E6" s="6" t="s">
        <v>88</v>
      </c>
      <c r="F6" s="6" t="s">
        <v>74</v>
      </c>
      <c r="G6" s="7" t="s">
        <v>23</v>
      </c>
      <c r="H6" s="7" t="s">
        <v>382</v>
      </c>
      <c r="I6" s="7" t="s">
        <v>131</v>
      </c>
      <c r="J6" s="8"/>
      <c r="K6" s="11" t="str">
        <f>"280,0"</f>
        <v>280,0</v>
      </c>
      <c r="L6" s="12" t="str">
        <f>"162,0472"</f>
        <v>162,0472</v>
      </c>
      <c r="M6" s="6"/>
    </row>
    <row r="8" spans="1:13" ht="16">
      <c r="E8" s="9" t="s">
        <v>26</v>
      </c>
    </row>
    <row r="9" spans="1:13" ht="16">
      <c r="E9" s="9" t="s">
        <v>27</v>
      </c>
    </row>
    <row r="10" spans="1:13" ht="16">
      <c r="E10" s="9" t="s">
        <v>28</v>
      </c>
    </row>
    <row r="11" spans="1:13" ht="16">
      <c r="E11" s="9" t="s">
        <v>29</v>
      </c>
    </row>
    <row r="12" spans="1:13" ht="16">
      <c r="E12" s="9" t="s">
        <v>29</v>
      </c>
    </row>
    <row r="13" spans="1:13" ht="16">
      <c r="E13" s="9" t="s">
        <v>30</v>
      </c>
    </row>
    <row r="14" spans="1:13" ht="16">
      <c r="E14" s="9"/>
    </row>
    <row r="16" spans="1:13" ht="18">
      <c r="A16" s="13" t="s">
        <v>31</v>
      </c>
      <c r="B16" s="13"/>
    </row>
    <row r="17" spans="1:5" ht="16">
      <c r="A17" s="14" t="s">
        <v>32</v>
      </c>
      <c r="B17" s="14"/>
    </row>
    <row r="18" spans="1:5" ht="14">
      <c r="A18" s="16"/>
      <c r="B18" s="17" t="s">
        <v>128</v>
      </c>
    </row>
    <row r="19" spans="1:5" ht="14">
      <c r="A19" s="18" t="s">
        <v>34</v>
      </c>
      <c r="B19" s="18" t="s">
        <v>35</v>
      </c>
      <c r="C19" s="18" t="s">
        <v>36</v>
      </c>
      <c r="D19" s="18" t="s">
        <v>168</v>
      </c>
      <c r="E19" s="18" t="s">
        <v>38</v>
      </c>
    </row>
    <row r="20" spans="1:5">
      <c r="A20" s="15" t="s">
        <v>378</v>
      </c>
      <c r="B20" s="4" t="s">
        <v>329</v>
      </c>
      <c r="C20" s="4" t="s">
        <v>331</v>
      </c>
      <c r="D20" s="4" t="s">
        <v>131</v>
      </c>
      <c r="E20" s="10" t="s">
        <v>383</v>
      </c>
    </row>
    <row r="25" spans="1:5" ht="18">
      <c r="A25" s="13" t="s">
        <v>133</v>
      </c>
      <c r="B25" s="13"/>
    </row>
    <row r="26" spans="1:5" ht="14">
      <c r="A26" s="18" t="s">
        <v>358</v>
      </c>
      <c r="B26" s="18" t="s">
        <v>134</v>
      </c>
      <c r="C26" s="18" t="s">
        <v>135</v>
      </c>
    </row>
    <row r="27" spans="1:5">
      <c r="A27" s="4" t="s">
        <v>88</v>
      </c>
      <c r="B27" s="4" t="s">
        <v>138</v>
      </c>
      <c r="C27" s="4" t="s">
        <v>384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Пауэрспорт Любители</vt:lpstr>
      <vt:lpstr>Бицепс Профессионалы</vt:lpstr>
      <vt:lpstr>Бицепс Любители</vt:lpstr>
      <vt:lpstr>Люб. присед софт экип.</vt:lpstr>
      <vt:lpstr>Люб. присед б.э.</vt:lpstr>
      <vt:lpstr>ПРО тяга б.э.</vt:lpstr>
      <vt:lpstr>Люб. тяга б.э.</vt:lpstr>
      <vt:lpstr>СОВ тяга</vt:lpstr>
      <vt:lpstr>ПРО жим софт мн.петельная</vt:lpstr>
      <vt:lpstr>Люб. жим 1 петельная</vt:lpstr>
      <vt:lpstr>ПРО жим б.э.</vt:lpstr>
      <vt:lpstr>Люб. жим б.э.</vt:lpstr>
      <vt:lpstr>Люб. Военный жим класс.</vt:lpstr>
      <vt:lpstr>Люб. ПЛ. б.э.</vt:lpstr>
      <vt:lpstr>Люб. ПЛ. 1.петельная софт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2021-06-18T13:28:21Z</dcterms:modified>
</cp:coreProperties>
</file>