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480" yWindow="15" windowWidth="11340" windowHeight="9690" tabRatio="736" firstSheet="1" activeTab="5"/>
  </bookViews>
  <sheets>
    <sheet name="WRPF Двоеборье без экип" sheetId="10" r:id="rId1"/>
    <sheet name="WRPF Жим лежа без экип" sheetId="6" r:id="rId2"/>
    <sheet name="WEPF Жим однослой" sheetId="7" r:id="rId3"/>
    <sheet name="WEPF Жим софт многопетельная" sheetId="8" r:id="rId4"/>
    <sheet name="WEPF Жим софт однопетельная" sheetId="5" r:id="rId5"/>
    <sheet name="WRPF Тяга без экипировки" sheetId="9" r:id="rId6"/>
  </sheets>
  <definedNames>
    <definedName name="_FilterDatabase" localSheetId="4" hidden="1">'WEPF Жим софт однопетельная'!$A$1:$K$3</definedName>
  </definedNames>
  <calcPr calcId="124519" refMode="R1C1"/>
</workbook>
</file>

<file path=xl/calcChain.xml><?xml version="1.0" encoding="utf-8"?>
<calcChain xmlns="http://schemas.openxmlformats.org/spreadsheetml/2006/main">
  <c r="P22" i="10"/>
  <c r="O22"/>
  <c r="P19"/>
  <c r="O19"/>
  <c r="P18"/>
  <c r="O18"/>
  <c r="P15"/>
  <c r="O15"/>
  <c r="P12"/>
  <c r="O12"/>
  <c r="P11"/>
  <c r="O11"/>
  <c r="P8"/>
  <c r="O8"/>
  <c r="P7"/>
  <c r="O7"/>
  <c r="P6"/>
  <c r="O6"/>
  <c r="L19" i="9"/>
  <c r="K19"/>
  <c r="L16"/>
  <c r="K16"/>
  <c r="L13"/>
  <c r="K13"/>
  <c r="L12"/>
  <c r="K12"/>
  <c r="L9"/>
  <c r="K9"/>
  <c r="L6"/>
  <c r="K6"/>
  <c r="L12" i="8"/>
  <c r="K12"/>
  <c r="L9"/>
  <c r="K9"/>
  <c r="L6"/>
  <c r="K6"/>
  <c r="L11" i="7"/>
  <c r="K11"/>
  <c r="L8"/>
  <c r="K8"/>
  <c r="L7"/>
  <c r="K7"/>
  <c r="L6"/>
  <c r="K6"/>
  <c r="L42" i="6"/>
  <c r="K42"/>
  <c r="L39"/>
  <c r="K39"/>
  <c r="L36"/>
  <c r="K36"/>
  <c r="L33"/>
  <c r="K33"/>
  <c r="L32"/>
  <c r="K32"/>
  <c r="L29"/>
  <c r="K29"/>
  <c r="L26"/>
  <c r="L25"/>
  <c r="K25"/>
  <c r="L22"/>
  <c r="K22"/>
  <c r="L21"/>
  <c r="K21"/>
  <c r="L20"/>
  <c r="K20"/>
  <c r="L19"/>
  <c r="K19"/>
  <c r="L16"/>
  <c r="K16"/>
  <c r="L15"/>
  <c r="K15"/>
  <c r="L12"/>
  <c r="K12"/>
  <c r="L9"/>
  <c r="K9"/>
  <c r="L6"/>
  <c r="K6"/>
  <c r="L18" i="5"/>
  <c r="K18"/>
  <c r="L15"/>
  <c r="K15"/>
  <c r="L12"/>
  <c r="K12"/>
  <c r="L9"/>
  <c r="K9"/>
  <c r="L6"/>
  <c r="K6"/>
</calcChain>
</file>

<file path=xl/sharedStrings.xml><?xml version="1.0" encoding="utf-8"?>
<sst xmlns="http://schemas.openxmlformats.org/spreadsheetml/2006/main" count="601" uniqueCount="229">
  <si>
    <t>ФИО</t>
  </si>
  <si>
    <t>Сумма</t>
  </si>
  <si>
    <t>Тренер</t>
  </si>
  <si>
    <t>Очки</t>
  </si>
  <si>
    <t>Рек</t>
  </si>
  <si>
    <t>Город/Область</t>
  </si>
  <si>
    <t>Собственный 
вес</t>
  </si>
  <si>
    <t>Жим лёжа</t>
  </si>
  <si>
    <t>ВЕСОВАЯ КАТЕГОРИЯ   67.5</t>
  </si>
  <si>
    <t>Марков Валерий</t>
  </si>
  <si>
    <t>Мастера 70-79 (05.04.1951)/70</t>
  </si>
  <si>
    <t>67,50</t>
  </si>
  <si>
    <t xml:space="preserve">Оренбург/Оренбургская область </t>
  </si>
  <si>
    <t>97,5</t>
  </si>
  <si>
    <t>102,5</t>
  </si>
  <si>
    <t>105,0</t>
  </si>
  <si>
    <t>ВЕСОВАЯ КАТЕГОРИЯ   75</t>
  </si>
  <si>
    <t>Ерёменко Юрий</t>
  </si>
  <si>
    <t>Открытая (20.02.1984)/37</t>
  </si>
  <si>
    <t>74,00</t>
  </si>
  <si>
    <t>140,0</t>
  </si>
  <si>
    <t>155,0</t>
  </si>
  <si>
    <t>ВЕСОВАЯ КАТЕГОРИЯ   82.5</t>
  </si>
  <si>
    <t>Файзулин Руслан</t>
  </si>
  <si>
    <t>Открытая (05.04.1989)/32</t>
  </si>
  <si>
    <t>80,50</t>
  </si>
  <si>
    <t xml:space="preserve">Орск/Оренбургская область </t>
  </si>
  <si>
    <t>170,0</t>
  </si>
  <si>
    <t>180,0</t>
  </si>
  <si>
    <t>185,0</t>
  </si>
  <si>
    <t>ВЕСОВАЯ КАТЕГОРИЯ   100</t>
  </si>
  <si>
    <t>Товстуха Сергей</t>
  </si>
  <si>
    <t>Мастера 50-59 (24.07.1963)/57</t>
  </si>
  <si>
    <t>98,80</t>
  </si>
  <si>
    <t>200,0</t>
  </si>
  <si>
    <t>210,0</t>
  </si>
  <si>
    <t>ВЕСОВАЯ КАТЕГОРИЯ   110</t>
  </si>
  <si>
    <t>Дембовский Богдан</t>
  </si>
  <si>
    <t>Открытая (05.06.1993)/27</t>
  </si>
  <si>
    <t>105,00</t>
  </si>
  <si>
    <t>220,0</t>
  </si>
  <si>
    <t>232,5</t>
  </si>
  <si>
    <t>235,0</t>
  </si>
  <si>
    <t xml:space="preserve">Абсолютный зачёт </t>
  </si>
  <si>
    <t xml:space="preserve">Мужчины </t>
  </si>
  <si>
    <t xml:space="preserve">Открытая </t>
  </si>
  <si>
    <t xml:space="preserve">ФИО </t>
  </si>
  <si>
    <t xml:space="preserve">Возрастная группа </t>
  </si>
  <si>
    <t xml:space="preserve">Результат </t>
  </si>
  <si>
    <t>75</t>
  </si>
  <si>
    <t>Результат</t>
  </si>
  <si>
    <t>1</t>
  </si>
  <si>
    <t/>
  </si>
  <si>
    <t>Варга Виктория</t>
  </si>
  <si>
    <t>Девушки 14-16 (03.01.2009)/12</t>
  </si>
  <si>
    <t>68,00</t>
  </si>
  <si>
    <t xml:space="preserve">Акбулак/Оренбургская область </t>
  </si>
  <si>
    <t>45,0</t>
  </si>
  <si>
    <t>50,0</t>
  </si>
  <si>
    <t>55,0</t>
  </si>
  <si>
    <t>ВЕСОВАЯ КАТЕГОРИЯ   90</t>
  </si>
  <si>
    <t>Черемухина Юлия</t>
  </si>
  <si>
    <t>Открытая (22.01.1985)/36</t>
  </si>
  <si>
    <t>89,00</t>
  </si>
  <si>
    <t>80,0</t>
  </si>
  <si>
    <t>90,0</t>
  </si>
  <si>
    <t>100,0</t>
  </si>
  <si>
    <t>ВЕСОВАЯ КАТЕГОРИЯ   56</t>
  </si>
  <si>
    <t>Присяжнюк Даниил</t>
  </si>
  <si>
    <t>Юноши 17-19 (30.04.2003)/17</t>
  </si>
  <si>
    <t>55,30</t>
  </si>
  <si>
    <t>85,0</t>
  </si>
  <si>
    <t>95,0</t>
  </si>
  <si>
    <t>Левченко Степан</t>
  </si>
  <si>
    <t>Юноши 17-19 (27.03.2003)/18</t>
  </si>
  <si>
    <t>64,00</t>
  </si>
  <si>
    <t>60,0</t>
  </si>
  <si>
    <t>65,0</t>
  </si>
  <si>
    <t>70,0</t>
  </si>
  <si>
    <t>75,0</t>
  </si>
  <si>
    <t>77,5</t>
  </si>
  <si>
    <t>115,0</t>
  </si>
  <si>
    <t>130,0</t>
  </si>
  <si>
    <t>Максимов Сергей</t>
  </si>
  <si>
    <t>Юниоры (13.10.1997)/23</t>
  </si>
  <si>
    <t>117,5</t>
  </si>
  <si>
    <t>122,0</t>
  </si>
  <si>
    <t>175,0</t>
  </si>
  <si>
    <t>Гуров Павел</t>
  </si>
  <si>
    <t>Открытая (10.04.1990)/31</t>
  </si>
  <si>
    <t>73,90</t>
  </si>
  <si>
    <t>150,0</t>
  </si>
  <si>
    <t>157,5</t>
  </si>
  <si>
    <t>165,0</t>
  </si>
  <si>
    <t>Горелов Дмитрий</t>
  </si>
  <si>
    <t>Открытая (26.04.1989)/31</t>
  </si>
  <si>
    <t>72,00</t>
  </si>
  <si>
    <t>Мощенский Станислав</t>
  </si>
  <si>
    <t>Открытая (13.05.1980)/40</t>
  </si>
  <si>
    <t>78,60</t>
  </si>
  <si>
    <t>Кушнеров Павел</t>
  </si>
  <si>
    <t>Открытая (21.06.1987)/33</t>
  </si>
  <si>
    <t>81,00</t>
  </si>
  <si>
    <t>122,5</t>
  </si>
  <si>
    <t>Черкашин Иван</t>
  </si>
  <si>
    <t>Открытая (14.05.1986)/34</t>
  </si>
  <si>
    <t>86,90</t>
  </si>
  <si>
    <t>132,5</t>
  </si>
  <si>
    <t>137,5</t>
  </si>
  <si>
    <t>142,0</t>
  </si>
  <si>
    <t>Жмак Владислав</t>
  </si>
  <si>
    <t>Открытая (24.05.1997)/23</t>
  </si>
  <si>
    <t>96,00</t>
  </si>
  <si>
    <t>Кузьминых Денис</t>
  </si>
  <si>
    <t>Открытая (30.01.1984)/37</t>
  </si>
  <si>
    <t>99,00</t>
  </si>
  <si>
    <t>160,0</t>
  </si>
  <si>
    <t>ВЕСОВАЯ КАТЕГОРИЯ   125</t>
  </si>
  <si>
    <t>Зоркин Сергей</t>
  </si>
  <si>
    <t>Открытая (20.09.1990)/30</t>
  </si>
  <si>
    <t>110,20</t>
  </si>
  <si>
    <t>190,0</t>
  </si>
  <si>
    <t>205,0</t>
  </si>
  <si>
    <t>ВЕСОВАЯ КАТЕГОРИЯ   140+</t>
  </si>
  <si>
    <t>Бубнов Сергей</t>
  </si>
  <si>
    <t>Открытая (25.04.1975)/45</t>
  </si>
  <si>
    <t>144,00</t>
  </si>
  <si>
    <t>215,0</t>
  </si>
  <si>
    <t xml:space="preserve">Wilks </t>
  </si>
  <si>
    <t>125</t>
  </si>
  <si>
    <t>120,5810</t>
  </si>
  <si>
    <t>140+</t>
  </si>
  <si>
    <t>119,6475</t>
  </si>
  <si>
    <t>113,4000</t>
  </si>
  <si>
    <t>2</t>
  </si>
  <si>
    <t>3</t>
  </si>
  <si>
    <t>-</t>
  </si>
  <si>
    <t>Долгашев Степан</t>
  </si>
  <si>
    <t>Юноши 14-16 (21.01.2007)/14</t>
  </si>
  <si>
    <t>76,00</t>
  </si>
  <si>
    <t>110,0</t>
  </si>
  <si>
    <t>Истрашкин Егор</t>
  </si>
  <si>
    <t>Открытая (28.11.1989)/31</t>
  </si>
  <si>
    <t>82,00</t>
  </si>
  <si>
    <t>Открытая (21.01.2007)/14</t>
  </si>
  <si>
    <t>Шувалов Алексей</t>
  </si>
  <si>
    <t>Открытая (10.08.1989)/31</t>
  </si>
  <si>
    <t>97,90</t>
  </si>
  <si>
    <t>240,0</t>
  </si>
  <si>
    <t>250,0</t>
  </si>
  <si>
    <t>255,0</t>
  </si>
  <si>
    <t>Мастера 40-49 (13.05.1980)/40</t>
  </si>
  <si>
    <t>275,0</t>
  </si>
  <si>
    <t>290,0</t>
  </si>
  <si>
    <t>Долгашев Денис</t>
  </si>
  <si>
    <t>Открытая (10.10.1977)/43</t>
  </si>
  <si>
    <t>83,70</t>
  </si>
  <si>
    <t>280,0</t>
  </si>
  <si>
    <t>Становая тяга</t>
  </si>
  <si>
    <t>Палей Владимир</t>
  </si>
  <si>
    <t>Юниоры (02.03.2000)/21</t>
  </si>
  <si>
    <t>Иванов Вадим</t>
  </si>
  <si>
    <t>Открытая (07.08.1995)/25</t>
  </si>
  <si>
    <t>72,90</t>
  </si>
  <si>
    <t>172,5</t>
  </si>
  <si>
    <t>182,5</t>
  </si>
  <si>
    <t>Назаров Дмитрий</t>
  </si>
  <si>
    <t>Юноши 17-19 (16.06.2001)/19</t>
  </si>
  <si>
    <t>81,80</t>
  </si>
  <si>
    <t>Кемаев Максим</t>
  </si>
  <si>
    <t>Открытая (30.11.1983)/37</t>
  </si>
  <si>
    <t>99,90</t>
  </si>
  <si>
    <t>Смагин Дмитрий</t>
  </si>
  <si>
    <t>Юниоры (24.04.2000)/20</t>
  </si>
  <si>
    <t>67,00</t>
  </si>
  <si>
    <t>167,5</t>
  </si>
  <si>
    <t>Пармар Нитеш</t>
  </si>
  <si>
    <t>Открытая (12.10.1994)/26</t>
  </si>
  <si>
    <t>60,50</t>
  </si>
  <si>
    <t>67,5</t>
  </si>
  <si>
    <t>120,0</t>
  </si>
  <si>
    <t>125,0</t>
  </si>
  <si>
    <t>Бхоумик Пратап</t>
  </si>
  <si>
    <t>Открытая (05.10.1997)/23</t>
  </si>
  <si>
    <t>135,0</t>
  </si>
  <si>
    <t>192,5</t>
  </si>
  <si>
    <t>Романов Сергей</t>
  </si>
  <si>
    <t>Мастера 40-49 (13.11.1977)/43</t>
  </si>
  <si>
    <t>81,70</t>
  </si>
  <si>
    <t xml:space="preserve">Кувандык/Оренбургская область </t>
  </si>
  <si>
    <t>145,0</t>
  </si>
  <si>
    <t>147,5</t>
  </si>
  <si>
    <t>Папулов Владлен</t>
  </si>
  <si>
    <t>Открытая (15.05.1976)/44</t>
  </si>
  <si>
    <t>88,50</t>
  </si>
  <si>
    <t>225,0</t>
  </si>
  <si>
    <t>242,5</t>
  </si>
  <si>
    <t>Мастера 40-49 (15.05.1976)/44</t>
  </si>
  <si>
    <t>Носов Алексей</t>
  </si>
  <si>
    <t>Юноши 14-16 (01.05.2006)/14</t>
  </si>
  <si>
    <t>98,00</t>
  </si>
  <si>
    <t>107,5</t>
  </si>
  <si>
    <t>Весноватый И.</t>
  </si>
  <si>
    <t>Открытый Чемпионат города Оренбурга
WRPF любители Силовое двоеборье без экипировки
Оренбург/Оренбургская область, 10 апреля 2021 года</t>
  </si>
  <si>
    <t>Открытый Чемпионат города Оренбурга
WRPF любители Становая тяга без экипировки
Оренбург/Оренбургская область, 10 апреля 2021 года</t>
  </si>
  <si>
    <t>Открытый Чемпионат города Оренбурга
WEPF Жим лежа в многопетельной софт экипировке
Оренбург/Оренбургская область, 10 апреля 2021 года</t>
  </si>
  <si>
    <t>Открытый Чемпионат города Оренбурга
WEPF любители Жим лежа в однослойной экипировке
Оренбург/Оренбургская область, 10 апреля 2021 года</t>
  </si>
  <si>
    <t>Открытый Чемпионат города Оренбурга
WRPF любители Жим лежа без экипировки
Оренбург/Оренбургская область, 10 апреля 2021 года</t>
  </si>
  <si>
    <t>Открытый Чемпионат города Оренбурга
WEPF Жим лежа в однопетельной софт экипировке
Оренбург/Оренбургская область, 10 апреля 2021 года</t>
  </si>
  <si>
    <t>Нью-Дели/Индия</t>
  </si>
  <si>
    <t xml:space="preserve">Новокуйбышевск/Самарская область </t>
  </si>
  <si>
    <t>Долгашев Д.</t>
  </si>
  <si>
    <t>Прокофьев С.</t>
  </si>
  <si>
    <t>Самостоятельно</t>
  </si>
  <si>
    <t>Шувалов А.</t>
  </si>
  <si>
    <t>Весовая категория</t>
  </si>
  <si>
    <t xml:space="preserve">Шувалов А. </t>
  </si>
  <si>
    <t>Тоцкое Второе/Оренбургская область</t>
  </si>
  <si>
    <t xml:space="preserve">Салават/Республика Башкортостан </t>
  </si>
  <si>
    <t>№</t>
  </si>
  <si>
    <t xml:space="preserve">
Дата рождения/Возраст</t>
  </si>
  <si>
    <t>Возрастная группа</t>
  </si>
  <si>
    <t>J</t>
  </si>
  <si>
    <t>O</t>
  </si>
  <si>
    <t>M4</t>
  </si>
  <si>
    <t>M1</t>
  </si>
  <si>
    <t>T1</t>
  </si>
  <si>
    <t>T2</t>
  </si>
  <si>
    <t>M2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</si>
</sst>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0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b/>
      <sz val="24"/>
      <name val="Arial Cyr"/>
      <charset val="204"/>
    </font>
    <font>
      <i/>
      <sz val="12"/>
      <name val="Arial Cyr"/>
      <charset val="204"/>
    </font>
    <font>
      <sz val="14"/>
      <name val="Arial Cyr"/>
      <charset val="204"/>
    </font>
    <font>
      <i/>
      <sz val="11"/>
      <name val="Arial Cyr"/>
      <charset val="204"/>
    </font>
    <font>
      <b/>
      <strike/>
      <sz val="10"/>
      <color theme="5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D7E4BE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49" fontId="2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0" fillId="0" borderId="11" xfId="0" applyNumberFormat="1" applyFont="1" applyFill="1" applyBorder="1" applyAlignment="1">
      <alignment horizontal="center" vertical="center"/>
    </xf>
    <xf numFmtId="49" fontId="1" fillId="0" borderId="11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left" vertical="center" indent="1"/>
    </xf>
    <xf numFmtId="49" fontId="6" fillId="0" borderId="0" xfId="0" applyNumberFormat="1" applyFont="1" applyFill="1" applyBorder="1" applyAlignment="1">
      <alignment horizontal="center" vertical="center"/>
    </xf>
    <xf numFmtId="49" fontId="2" fillId="0" borderId="11" xfId="0" applyNumberFormat="1" applyFont="1" applyFill="1" applyBorder="1" applyAlignment="1">
      <alignment horizontal="center" vertical="center"/>
    </xf>
    <xf numFmtId="49" fontId="1" fillId="2" borderId="11" xfId="0" applyNumberFormat="1" applyFont="1" applyFill="1" applyBorder="1" applyAlignment="1">
      <alignment horizontal="center" vertical="center"/>
    </xf>
    <xf numFmtId="49" fontId="7" fillId="0" borderId="11" xfId="0" applyNumberFormat="1" applyFont="1" applyFill="1" applyBorder="1" applyAlignment="1">
      <alignment horizontal="center" vertical="center"/>
    </xf>
    <xf numFmtId="49" fontId="0" fillId="0" borderId="16" xfId="0" applyNumberFormat="1" applyFont="1" applyFill="1" applyBorder="1" applyAlignment="1">
      <alignment horizontal="center" vertical="center"/>
    </xf>
    <xf numFmtId="49" fontId="1" fillId="0" borderId="16" xfId="0" applyNumberFormat="1" applyFont="1" applyFill="1" applyBorder="1" applyAlignment="1">
      <alignment horizontal="center" vertical="center"/>
    </xf>
    <xf numFmtId="49" fontId="0" fillId="0" borderId="8" xfId="0" applyNumberFormat="1" applyFont="1" applyFill="1" applyBorder="1" applyAlignment="1">
      <alignment horizontal="center" vertical="center"/>
    </xf>
    <xf numFmtId="49" fontId="1" fillId="0" borderId="8" xfId="0" applyNumberFormat="1" applyFont="1" applyFill="1" applyBorder="1" applyAlignment="1">
      <alignment horizontal="center" vertical="center"/>
    </xf>
    <xf numFmtId="49" fontId="0" fillId="0" borderId="17" xfId="0" applyNumberFormat="1" applyFont="1" applyFill="1" applyBorder="1" applyAlignment="1">
      <alignment horizontal="center" vertical="center"/>
    </xf>
    <xf numFmtId="49" fontId="1" fillId="0" borderId="17" xfId="0" applyNumberFormat="1" applyFont="1" applyFill="1" applyBorder="1" applyAlignment="1">
      <alignment horizontal="center" vertical="center"/>
    </xf>
    <xf numFmtId="49" fontId="1" fillId="2" borderId="16" xfId="0" applyNumberFormat="1" applyFont="1" applyFill="1" applyBorder="1" applyAlignment="1">
      <alignment horizontal="center" vertical="center"/>
    </xf>
    <xf numFmtId="49" fontId="1" fillId="2" borderId="8" xfId="0" applyNumberFormat="1" applyFont="1" applyFill="1" applyBorder="1" applyAlignment="1">
      <alignment horizontal="center" vertical="center"/>
    </xf>
    <xf numFmtId="49" fontId="7" fillId="0" borderId="8" xfId="0" applyNumberFormat="1" applyFont="1" applyFill="1" applyBorder="1" applyAlignment="1">
      <alignment horizontal="center" vertical="center"/>
    </xf>
    <xf numFmtId="49" fontId="7" fillId="0" borderId="16" xfId="0" applyNumberFormat="1" applyFont="1" applyFill="1" applyBorder="1" applyAlignment="1">
      <alignment horizontal="center" vertical="center"/>
    </xf>
    <xf numFmtId="49" fontId="1" fillId="2" borderId="17" xfId="0" applyNumberFormat="1" applyFont="1" applyFill="1" applyBorder="1" applyAlignment="1">
      <alignment horizontal="center" vertical="center"/>
    </xf>
    <xf numFmtId="49" fontId="7" fillId="0" borderId="17" xfId="0" applyNumberFormat="1" applyFont="1" applyFill="1" applyBorder="1" applyAlignment="1">
      <alignment horizontal="center" vertical="center"/>
    </xf>
    <xf numFmtId="49" fontId="0" fillId="0" borderId="11" xfId="0" applyNumberFormat="1" applyFill="1" applyBorder="1" applyAlignment="1">
      <alignment horizontal="center" vertical="center"/>
    </xf>
    <xf numFmtId="164" fontId="1" fillId="0" borderId="11" xfId="0" applyNumberFormat="1" applyFont="1" applyFill="1" applyBorder="1" applyAlignment="1">
      <alignment horizontal="center" vertical="center"/>
    </xf>
    <xf numFmtId="164" fontId="1" fillId="0" borderId="0" xfId="0" applyNumberFormat="1" applyFont="1" applyFill="1" applyBorder="1" applyAlignment="1">
      <alignment horizontal="center" vertical="center"/>
    </xf>
    <xf numFmtId="49" fontId="0" fillId="0" borderId="17" xfId="0" applyNumberFormat="1" applyFill="1" applyBorder="1" applyAlignment="1">
      <alignment horizontal="center" vertical="center"/>
    </xf>
    <xf numFmtId="49" fontId="0" fillId="0" borderId="8" xfId="0" applyNumberFormat="1" applyFill="1" applyBorder="1" applyAlignment="1">
      <alignment horizontal="center" vertical="center"/>
    </xf>
    <xf numFmtId="49" fontId="0" fillId="0" borderId="16" xfId="0" applyNumberFormat="1" applyFill="1" applyBorder="1" applyAlignment="1">
      <alignment horizontal="center" vertical="center"/>
    </xf>
    <xf numFmtId="164" fontId="1" fillId="0" borderId="16" xfId="0" applyNumberFormat="1" applyFont="1" applyFill="1" applyBorder="1" applyAlignment="1">
      <alignment horizontal="center" vertical="center"/>
    </xf>
    <xf numFmtId="164" fontId="1" fillId="0" borderId="8" xfId="0" applyNumberFormat="1" applyFont="1" applyFill="1" applyBorder="1" applyAlignment="1">
      <alignment horizontal="center" vertical="center"/>
    </xf>
    <xf numFmtId="164" fontId="1" fillId="0" borderId="17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4" fillId="0" borderId="10" xfId="0" applyNumberFormat="1" applyFont="1" applyFill="1" applyBorder="1" applyAlignment="1">
      <alignment horizontal="center" vertical="center"/>
    </xf>
    <xf numFmtId="49" fontId="4" fillId="0" borderId="10" xfId="0" applyNumberFormat="1" applyFont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 wrapText="1"/>
    </xf>
    <xf numFmtId="49" fontId="3" fillId="0" borderId="12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49" fontId="3" fillId="0" borderId="13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2" fillId="0" borderId="14" xfId="0" applyNumberFormat="1" applyFont="1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164" fontId="2" fillId="0" borderId="8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23"/>
  <sheetViews>
    <sheetView workbookViewId="0">
      <selection sqref="A1:Q2"/>
    </sheetView>
  </sheetViews>
  <sheetFormatPr defaultRowHeight="12.75"/>
  <cols>
    <col min="1" max="1" width="7.42578125" style="5" bestFit="1" customWidth="1"/>
    <col min="2" max="2" width="16.42578125" style="5" bestFit="1" customWidth="1"/>
    <col min="3" max="3" width="27.42578125" style="5" bestFit="1" customWidth="1"/>
    <col min="4" max="4" width="21.42578125" style="5" bestFit="1" customWidth="1"/>
    <col min="5" max="5" width="10.5703125" style="5" bestFit="1" customWidth="1"/>
    <col min="6" max="6" width="30.5703125" style="5" bestFit="1" customWidth="1"/>
    <col min="7" max="9" width="5.5703125" style="6" customWidth="1"/>
    <col min="10" max="10" width="4.85546875" style="6" customWidth="1"/>
    <col min="11" max="13" width="5.5703125" style="6" customWidth="1"/>
    <col min="14" max="14" width="4.85546875" style="6" customWidth="1"/>
    <col min="15" max="15" width="7.85546875" style="6" bestFit="1" customWidth="1"/>
    <col min="16" max="16" width="8.5703125" style="6" bestFit="1" customWidth="1"/>
    <col min="17" max="17" width="16.85546875" style="5" bestFit="1" customWidth="1"/>
    <col min="18" max="16384" width="9.140625" style="3"/>
  </cols>
  <sheetData>
    <row r="1" spans="1:17" s="2" customFormat="1" ht="29.1" customHeight="1">
      <c r="A1" s="43" t="s">
        <v>203</v>
      </c>
      <c r="B1" s="44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6"/>
    </row>
    <row r="2" spans="1:17" s="2" customFormat="1" ht="62.1" customHeight="1" thickBot="1">
      <c r="A2" s="47"/>
      <c r="B2" s="48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50"/>
    </row>
    <row r="3" spans="1:17" s="1" customFormat="1" ht="12.75" customHeight="1">
      <c r="A3" s="51" t="s">
        <v>219</v>
      </c>
      <c r="B3" s="56" t="s">
        <v>0</v>
      </c>
      <c r="C3" s="53" t="s">
        <v>220</v>
      </c>
      <c r="D3" s="53" t="s">
        <v>6</v>
      </c>
      <c r="E3" s="37" t="s">
        <v>221</v>
      </c>
      <c r="F3" s="37" t="s">
        <v>5</v>
      </c>
      <c r="G3" s="37" t="s">
        <v>7</v>
      </c>
      <c r="H3" s="37"/>
      <c r="I3" s="37"/>
      <c r="J3" s="37"/>
      <c r="K3" s="37" t="s">
        <v>158</v>
      </c>
      <c r="L3" s="37"/>
      <c r="M3" s="37"/>
      <c r="N3" s="37"/>
      <c r="O3" s="37" t="s">
        <v>1</v>
      </c>
      <c r="P3" s="37" t="s">
        <v>3</v>
      </c>
      <c r="Q3" s="39" t="s">
        <v>2</v>
      </c>
    </row>
    <row r="4" spans="1:17" s="1" customFormat="1" ht="21" customHeight="1" thickBot="1">
      <c r="A4" s="52"/>
      <c r="B4" s="57"/>
      <c r="C4" s="38"/>
      <c r="D4" s="38"/>
      <c r="E4" s="38"/>
      <c r="F4" s="38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38"/>
      <c r="P4" s="38"/>
      <c r="Q4" s="40"/>
    </row>
    <row r="5" spans="1:17" ht="15">
      <c r="A5" s="41" t="s">
        <v>8</v>
      </c>
      <c r="B5" s="41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</row>
    <row r="6" spans="1:17">
      <c r="A6" s="17" t="s">
        <v>51</v>
      </c>
      <c r="B6" s="16" t="s">
        <v>172</v>
      </c>
      <c r="C6" s="16" t="s">
        <v>173</v>
      </c>
      <c r="D6" s="16" t="s">
        <v>174</v>
      </c>
      <c r="E6" s="33" t="s">
        <v>222</v>
      </c>
      <c r="F6" s="16" t="s">
        <v>12</v>
      </c>
      <c r="G6" s="22" t="s">
        <v>66</v>
      </c>
      <c r="H6" s="25" t="s">
        <v>15</v>
      </c>
      <c r="I6" s="22" t="s">
        <v>15</v>
      </c>
      <c r="J6" s="17"/>
      <c r="K6" s="22" t="s">
        <v>116</v>
      </c>
      <c r="L6" s="22" t="s">
        <v>175</v>
      </c>
      <c r="M6" s="22" t="s">
        <v>87</v>
      </c>
      <c r="N6" s="17"/>
      <c r="O6" s="17" t="str">
        <f>"280,0"</f>
        <v>280,0</v>
      </c>
      <c r="P6" s="17" t="str">
        <f>"217,1680"</f>
        <v>217,1680</v>
      </c>
      <c r="Q6" s="16"/>
    </row>
    <row r="7" spans="1:17">
      <c r="A7" s="21" t="s">
        <v>51</v>
      </c>
      <c r="B7" s="20" t="s">
        <v>176</v>
      </c>
      <c r="C7" s="20" t="s">
        <v>177</v>
      </c>
      <c r="D7" s="20" t="s">
        <v>178</v>
      </c>
      <c r="E7" s="31" t="s">
        <v>223</v>
      </c>
      <c r="F7" s="31" t="s">
        <v>209</v>
      </c>
      <c r="G7" s="26" t="s">
        <v>77</v>
      </c>
      <c r="H7" s="27" t="s">
        <v>179</v>
      </c>
      <c r="I7" s="27" t="s">
        <v>78</v>
      </c>
      <c r="J7" s="21"/>
      <c r="K7" s="26" t="s">
        <v>81</v>
      </c>
      <c r="L7" s="26" t="s">
        <v>180</v>
      </c>
      <c r="M7" s="26" t="s">
        <v>181</v>
      </c>
      <c r="N7" s="21"/>
      <c r="O7" s="21" t="str">
        <f>"190,0"</f>
        <v>190,0</v>
      </c>
      <c r="P7" s="21" t="str">
        <f>"160,8350"</f>
        <v>160,8350</v>
      </c>
      <c r="Q7" s="20"/>
    </row>
    <row r="8" spans="1:17">
      <c r="A8" s="19" t="s">
        <v>51</v>
      </c>
      <c r="B8" s="18" t="s">
        <v>9</v>
      </c>
      <c r="C8" s="18" t="s">
        <v>10</v>
      </c>
      <c r="D8" s="18" t="s">
        <v>11</v>
      </c>
      <c r="E8" s="32" t="s">
        <v>224</v>
      </c>
      <c r="F8" s="18" t="s">
        <v>12</v>
      </c>
      <c r="G8" s="23" t="s">
        <v>79</v>
      </c>
      <c r="H8" s="23" t="s">
        <v>80</v>
      </c>
      <c r="I8" s="19"/>
      <c r="J8" s="19"/>
      <c r="K8" s="23" t="s">
        <v>81</v>
      </c>
      <c r="L8" s="23" t="s">
        <v>82</v>
      </c>
      <c r="M8" s="24" t="s">
        <v>20</v>
      </c>
      <c r="N8" s="19"/>
      <c r="O8" s="19" t="str">
        <f>"207,5"</f>
        <v>207,5</v>
      </c>
      <c r="P8" s="19" t="str">
        <f>"271,9703"</f>
        <v>271,9703</v>
      </c>
      <c r="Q8" s="32" t="s">
        <v>202</v>
      </c>
    </row>
    <row r="9" spans="1:17">
      <c r="B9" s="5" t="s">
        <v>52</v>
      </c>
    </row>
    <row r="10" spans="1:17" ht="15">
      <c r="A10" s="54" t="s">
        <v>16</v>
      </c>
      <c r="B10" s="54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</row>
    <row r="11" spans="1:17">
      <c r="A11" s="17" t="s">
        <v>51</v>
      </c>
      <c r="B11" s="16" t="s">
        <v>83</v>
      </c>
      <c r="C11" s="16" t="s">
        <v>84</v>
      </c>
      <c r="D11" s="16" t="s">
        <v>19</v>
      </c>
      <c r="E11" s="33" t="s">
        <v>222</v>
      </c>
      <c r="F11" s="16" t="s">
        <v>12</v>
      </c>
      <c r="G11" s="22" t="s">
        <v>85</v>
      </c>
      <c r="H11" s="25" t="s">
        <v>86</v>
      </c>
      <c r="I11" s="22" t="s">
        <v>86</v>
      </c>
      <c r="J11" s="17"/>
      <c r="K11" s="22" t="s">
        <v>27</v>
      </c>
      <c r="L11" s="22" t="s">
        <v>87</v>
      </c>
      <c r="M11" s="17"/>
      <c r="N11" s="17"/>
      <c r="O11" s="17" t="str">
        <f>"297,0"</f>
        <v>297,0</v>
      </c>
      <c r="P11" s="17" t="str">
        <f>"213,6321"</f>
        <v>213,6321</v>
      </c>
      <c r="Q11" s="16"/>
    </row>
    <row r="12" spans="1:17">
      <c r="A12" s="19" t="s">
        <v>51</v>
      </c>
      <c r="B12" s="18" t="s">
        <v>182</v>
      </c>
      <c r="C12" s="18" t="s">
        <v>183</v>
      </c>
      <c r="D12" s="18" t="s">
        <v>19</v>
      </c>
      <c r="E12" s="32" t="s">
        <v>223</v>
      </c>
      <c r="F12" s="32" t="s">
        <v>209</v>
      </c>
      <c r="G12" s="23" t="s">
        <v>181</v>
      </c>
      <c r="H12" s="23" t="s">
        <v>82</v>
      </c>
      <c r="I12" s="24" t="s">
        <v>184</v>
      </c>
      <c r="J12" s="19"/>
      <c r="K12" s="23" t="s">
        <v>29</v>
      </c>
      <c r="L12" s="23" t="s">
        <v>185</v>
      </c>
      <c r="M12" s="23" t="s">
        <v>34</v>
      </c>
      <c r="N12" s="19"/>
      <c r="O12" s="19" t="str">
        <f>"330,0"</f>
        <v>330,0</v>
      </c>
      <c r="P12" s="19" t="str">
        <f>"237,3690"</f>
        <v>237,3690</v>
      </c>
      <c r="Q12" s="18"/>
    </row>
    <row r="13" spans="1:17">
      <c r="B13" s="5" t="s">
        <v>52</v>
      </c>
    </row>
    <row r="14" spans="1:17" ht="15">
      <c r="A14" s="54" t="s">
        <v>22</v>
      </c>
      <c r="B14" s="54"/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</row>
    <row r="15" spans="1:17">
      <c r="A15" s="8" t="s">
        <v>51</v>
      </c>
      <c r="B15" s="7" t="s">
        <v>186</v>
      </c>
      <c r="C15" s="7" t="s">
        <v>187</v>
      </c>
      <c r="D15" s="7" t="s">
        <v>188</v>
      </c>
      <c r="E15" s="28" t="s">
        <v>225</v>
      </c>
      <c r="F15" s="7" t="s">
        <v>189</v>
      </c>
      <c r="G15" s="14" t="s">
        <v>20</v>
      </c>
      <c r="H15" s="14" t="s">
        <v>190</v>
      </c>
      <c r="I15" s="15" t="s">
        <v>191</v>
      </c>
      <c r="J15" s="8"/>
      <c r="K15" s="14" t="s">
        <v>35</v>
      </c>
      <c r="L15" s="14" t="s">
        <v>127</v>
      </c>
      <c r="M15" s="14" t="s">
        <v>40</v>
      </c>
      <c r="N15" s="8"/>
      <c r="O15" s="8" t="str">
        <f>"365,0"</f>
        <v>365,0</v>
      </c>
      <c r="P15" s="8" t="str">
        <f>"252,8608"</f>
        <v>252,8608</v>
      </c>
      <c r="Q15" s="28"/>
    </row>
    <row r="16" spans="1:17">
      <c r="B16" s="5" t="s">
        <v>52</v>
      </c>
    </row>
    <row r="17" spans="1:17" ht="15">
      <c r="A17" s="54" t="s">
        <v>60</v>
      </c>
      <c r="B17" s="54"/>
      <c r="C17" s="55"/>
      <c r="D17" s="55"/>
      <c r="E17" s="55"/>
      <c r="F17" s="55"/>
      <c r="G17" s="55"/>
      <c r="H17" s="55"/>
      <c r="I17" s="55"/>
      <c r="J17" s="55"/>
      <c r="K17" s="55"/>
      <c r="L17" s="55"/>
      <c r="M17" s="55"/>
      <c r="N17" s="55"/>
    </row>
    <row r="18" spans="1:17">
      <c r="A18" s="17" t="s">
        <v>51</v>
      </c>
      <c r="B18" s="16" t="s">
        <v>192</v>
      </c>
      <c r="C18" s="16" t="s">
        <v>193</v>
      </c>
      <c r="D18" s="16" t="s">
        <v>194</v>
      </c>
      <c r="E18" s="33" t="s">
        <v>223</v>
      </c>
      <c r="F18" s="16" t="s">
        <v>12</v>
      </c>
      <c r="G18" s="22" t="s">
        <v>66</v>
      </c>
      <c r="H18" s="22" t="s">
        <v>140</v>
      </c>
      <c r="I18" s="22" t="s">
        <v>81</v>
      </c>
      <c r="J18" s="17"/>
      <c r="K18" s="22" t="s">
        <v>195</v>
      </c>
      <c r="L18" s="22" t="s">
        <v>42</v>
      </c>
      <c r="M18" s="25" t="s">
        <v>196</v>
      </c>
      <c r="N18" s="17"/>
      <c r="O18" s="17" t="str">
        <f>"350,0"</f>
        <v>350,0</v>
      </c>
      <c r="P18" s="17" t="str">
        <f>"225,4000"</f>
        <v>225,4000</v>
      </c>
      <c r="Q18" s="33" t="s">
        <v>202</v>
      </c>
    </row>
    <row r="19" spans="1:17">
      <c r="A19" s="19" t="s">
        <v>51</v>
      </c>
      <c r="B19" s="18" t="s">
        <v>192</v>
      </c>
      <c r="C19" s="18" t="s">
        <v>197</v>
      </c>
      <c r="D19" s="18" t="s">
        <v>194</v>
      </c>
      <c r="E19" s="32" t="s">
        <v>225</v>
      </c>
      <c r="F19" s="18" t="s">
        <v>12</v>
      </c>
      <c r="G19" s="23" t="s">
        <v>66</v>
      </c>
      <c r="H19" s="23" t="s">
        <v>140</v>
      </c>
      <c r="I19" s="23" t="s">
        <v>81</v>
      </c>
      <c r="J19" s="19"/>
      <c r="K19" s="23" t="s">
        <v>195</v>
      </c>
      <c r="L19" s="23" t="s">
        <v>42</v>
      </c>
      <c r="M19" s="24" t="s">
        <v>196</v>
      </c>
      <c r="N19" s="19"/>
      <c r="O19" s="19" t="str">
        <f>"350,0"</f>
        <v>350,0</v>
      </c>
      <c r="P19" s="19" t="str">
        <f>"235,3176"</f>
        <v>235,3176</v>
      </c>
      <c r="Q19" s="32" t="s">
        <v>202</v>
      </c>
    </row>
    <row r="20" spans="1:17">
      <c r="B20" s="5" t="s">
        <v>52</v>
      </c>
    </row>
    <row r="21" spans="1:17" ht="15">
      <c r="A21" s="54" t="s">
        <v>30</v>
      </c>
      <c r="B21" s="54"/>
      <c r="C21" s="55"/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55"/>
    </row>
    <row r="22" spans="1:17">
      <c r="A22" s="8" t="s">
        <v>51</v>
      </c>
      <c r="B22" s="7" t="s">
        <v>198</v>
      </c>
      <c r="C22" s="7" t="s">
        <v>199</v>
      </c>
      <c r="D22" s="7" t="s">
        <v>200</v>
      </c>
      <c r="E22" s="28" t="s">
        <v>226</v>
      </c>
      <c r="F22" s="7" t="s">
        <v>12</v>
      </c>
      <c r="G22" s="14" t="s">
        <v>66</v>
      </c>
      <c r="H22" s="14" t="s">
        <v>15</v>
      </c>
      <c r="I22" s="15" t="s">
        <v>201</v>
      </c>
      <c r="J22" s="8"/>
      <c r="K22" s="14" t="s">
        <v>21</v>
      </c>
      <c r="L22" s="14" t="s">
        <v>27</v>
      </c>
      <c r="M22" s="14" t="s">
        <v>87</v>
      </c>
      <c r="N22" s="8"/>
      <c r="O22" s="8" t="str">
        <f>"280,0"</f>
        <v>280,0</v>
      </c>
      <c r="P22" s="8" t="str">
        <f>"171,8080"</f>
        <v>171,8080</v>
      </c>
      <c r="Q22" s="28" t="s">
        <v>202</v>
      </c>
    </row>
    <row r="23" spans="1:17">
      <c r="B23" s="5" t="s">
        <v>52</v>
      </c>
    </row>
  </sheetData>
  <mergeCells count="17">
    <mergeCell ref="A10:N10"/>
    <mergeCell ref="A14:N14"/>
    <mergeCell ref="A17:N17"/>
    <mergeCell ref="A21:N21"/>
    <mergeCell ref="B3:B4"/>
    <mergeCell ref="O3:O4"/>
    <mergeCell ref="P3:P4"/>
    <mergeCell ref="Q3:Q4"/>
    <mergeCell ref="A5:N5"/>
    <mergeCell ref="A1:Q2"/>
    <mergeCell ref="A3:A4"/>
    <mergeCell ref="C3:C4"/>
    <mergeCell ref="D3:D4"/>
    <mergeCell ref="E3:E4"/>
    <mergeCell ref="F3:F4"/>
    <mergeCell ref="G3:J3"/>
    <mergeCell ref="K3:N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M52"/>
  <sheetViews>
    <sheetView workbookViewId="0">
      <selection sqref="A1:M2"/>
    </sheetView>
  </sheetViews>
  <sheetFormatPr defaultRowHeight="12.75"/>
  <cols>
    <col min="1" max="1" width="7.42578125" style="5" bestFit="1" customWidth="1"/>
    <col min="2" max="2" width="21" style="5" bestFit="1" customWidth="1"/>
    <col min="3" max="3" width="27.85546875" style="5" customWidth="1"/>
    <col min="4" max="4" width="21.42578125" style="5" bestFit="1" customWidth="1"/>
    <col min="5" max="5" width="10.5703125" style="5" bestFit="1" customWidth="1"/>
    <col min="6" max="6" width="32.42578125" style="5" bestFit="1" customWidth="1"/>
    <col min="7" max="9" width="5.5703125" style="6" customWidth="1"/>
    <col min="10" max="10" width="4.85546875" style="6" customWidth="1"/>
    <col min="11" max="11" width="11.28515625" style="30" bestFit="1" customWidth="1"/>
    <col min="12" max="12" width="8.5703125" style="6" bestFit="1" customWidth="1"/>
    <col min="13" max="13" width="26.140625" style="5" bestFit="1" customWidth="1"/>
    <col min="14" max="16384" width="9.140625" style="3"/>
  </cols>
  <sheetData>
    <row r="1" spans="1:13" s="2" customFormat="1" ht="29.1" customHeight="1">
      <c r="A1" s="43" t="s">
        <v>207</v>
      </c>
      <c r="B1" s="44"/>
      <c r="C1" s="45"/>
      <c r="D1" s="45"/>
      <c r="E1" s="45"/>
      <c r="F1" s="45"/>
      <c r="G1" s="45"/>
      <c r="H1" s="45"/>
      <c r="I1" s="45"/>
      <c r="J1" s="45"/>
      <c r="K1" s="45"/>
      <c r="L1" s="45"/>
      <c r="M1" s="46"/>
    </row>
    <row r="2" spans="1:13" s="2" customFormat="1" ht="62.1" customHeight="1" thickBot="1">
      <c r="A2" s="47"/>
      <c r="B2" s="48"/>
      <c r="C2" s="49"/>
      <c r="D2" s="49"/>
      <c r="E2" s="49"/>
      <c r="F2" s="49"/>
      <c r="G2" s="49"/>
      <c r="H2" s="49"/>
      <c r="I2" s="49"/>
      <c r="J2" s="49"/>
      <c r="K2" s="49"/>
      <c r="L2" s="49"/>
      <c r="M2" s="50"/>
    </row>
    <row r="3" spans="1:13" s="1" customFormat="1" ht="12.75" customHeight="1">
      <c r="A3" s="51" t="s">
        <v>219</v>
      </c>
      <c r="B3" s="56" t="s">
        <v>0</v>
      </c>
      <c r="C3" s="53" t="s">
        <v>220</v>
      </c>
      <c r="D3" s="53" t="s">
        <v>6</v>
      </c>
      <c r="E3" s="37" t="s">
        <v>221</v>
      </c>
      <c r="F3" s="37" t="s">
        <v>5</v>
      </c>
      <c r="G3" s="37" t="s">
        <v>7</v>
      </c>
      <c r="H3" s="37"/>
      <c r="I3" s="37"/>
      <c r="J3" s="37"/>
      <c r="K3" s="58" t="s">
        <v>50</v>
      </c>
      <c r="L3" s="37" t="s">
        <v>3</v>
      </c>
      <c r="M3" s="39" t="s">
        <v>2</v>
      </c>
    </row>
    <row r="4" spans="1:13" s="1" customFormat="1" ht="21" customHeight="1" thickBot="1">
      <c r="A4" s="52"/>
      <c r="B4" s="57"/>
      <c r="C4" s="38"/>
      <c r="D4" s="38"/>
      <c r="E4" s="38"/>
      <c r="F4" s="38"/>
      <c r="G4" s="4">
        <v>1</v>
      </c>
      <c r="H4" s="4">
        <v>2</v>
      </c>
      <c r="I4" s="4">
        <v>3</v>
      </c>
      <c r="J4" s="4" t="s">
        <v>4</v>
      </c>
      <c r="K4" s="59"/>
      <c r="L4" s="38"/>
      <c r="M4" s="40"/>
    </row>
    <row r="5" spans="1:13" ht="15">
      <c r="A5" s="41" t="s">
        <v>16</v>
      </c>
      <c r="B5" s="41"/>
      <c r="C5" s="42"/>
      <c r="D5" s="42"/>
      <c r="E5" s="42"/>
      <c r="F5" s="42"/>
      <c r="G5" s="42"/>
      <c r="H5" s="42"/>
      <c r="I5" s="42"/>
      <c r="J5" s="42"/>
    </row>
    <row r="6" spans="1:13">
      <c r="A6" s="8" t="s">
        <v>51</v>
      </c>
      <c r="B6" s="7" t="s">
        <v>53</v>
      </c>
      <c r="C6" s="7" t="s">
        <v>54</v>
      </c>
      <c r="D6" s="7" t="s">
        <v>55</v>
      </c>
      <c r="E6" s="28" t="s">
        <v>226</v>
      </c>
      <c r="F6" s="7" t="s">
        <v>56</v>
      </c>
      <c r="G6" s="14" t="s">
        <v>57</v>
      </c>
      <c r="H6" s="14" t="s">
        <v>58</v>
      </c>
      <c r="I6" s="14" t="s">
        <v>59</v>
      </c>
      <c r="J6" s="8"/>
      <c r="K6" s="29" t="str">
        <f>"55,0"</f>
        <v>55,0</v>
      </c>
      <c r="L6" s="8" t="str">
        <f>"55,8415"</f>
        <v>55,8415</v>
      </c>
      <c r="M6" s="28" t="s">
        <v>211</v>
      </c>
    </row>
    <row r="7" spans="1:13">
      <c r="B7" s="5" t="s">
        <v>52</v>
      </c>
    </row>
    <row r="8" spans="1:13" ht="15">
      <c r="A8" s="54" t="s">
        <v>60</v>
      </c>
      <c r="B8" s="54"/>
      <c r="C8" s="55"/>
      <c r="D8" s="55"/>
      <c r="E8" s="55"/>
      <c r="F8" s="55"/>
      <c r="G8" s="55"/>
      <c r="H8" s="55"/>
      <c r="I8" s="55"/>
      <c r="J8" s="55"/>
    </row>
    <row r="9" spans="1:13">
      <c r="A9" s="8" t="s">
        <v>51</v>
      </c>
      <c r="B9" s="7" t="s">
        <v>61</v>
      </c>
      <c r="C9" s="7" t="s">
        <v>62</v>
      </c>
      <c r="D9" s="7" t="s">
        <v>63</v>
      </c>
      <c r="E9" s="28" t="s">
        <v>223</v>
      </c>
      <c r="F9" s="7" t="s">
        <v>56</v>
      </c>
      <c r="G9" s="14" t="s">
        <v>64</v>
      </c>
      <c r="H9" s="14" t="s">
        <v>65</v>
      </c>
      <c r="I9" s="15" t="s">
        <v>66</v>
      </c>
      <c r="J9" s="8"/>
      <c r="K9" s="29" t="str">
        <f>"90,0"</f>
        <v>90,0</v>
      </c>
      <c r="L9" s="8" t="str">
        <f>"78,1290"</f>
        <v>78,1290</v>
      </c>
      <c r="M9" s="28" t="s">
        <v>211</v>
      </c>
    </row>
    <row r="10" spans="1:13">
      <c r="B10" s="5" t="s">
        <v>52</v>
      </c>
    </row>
    <row r="11" spans="1:13" ht="15">
      <c r="A11" s="54" t="s">
        <v>67</v>
      </c>
      <c r="B11" s="54"/>
      <c r="C11" s="55"/>
      <c r="D11" s="55"/>
      <c r="E11" s="55"/>
      <c r="F11" s="55"/>
      <c r="G11" s="55"/>
      <c r="H11" s="55"/>
      <c r="I11" s="55"/>
      <c r="J11" s="55"/>
    </row>
    <row r="12" spans="1:13">
      <c r="A12" s="8" t="s">
        <v>51</v>
      </c>
      <c r="B12" s="7" t="s">
        <v>68</v>
      </c>
      <c r="C12" s="7" t="s">
        <v>69</v>
      </c>
      <c r="D12" s="7" t="s">
        <v>70</v>
      </c>
      <c r="E12" s="28" t="s">
        <v>227</v>
      </c>
      <c r="F12" s="7" t="s">
        <v>26</v>
      </c>
      <c r="G12" s="14" t="s">
        <v>71</v>
      </c>
      <c r="H12" s="14" t="s">
        <v>65</v>
      </c>
      <c r="I12" s="15" t="s">
        <v>72</v>
      </c>
      <c r="J12" s="8"/>
      <c r="K12" s="29" t="str">
        <f>"90,0"</f>
        <v>90,0</v>
      </c>
      <c r="L12" s="8" t="str">
        <f>"82,9530"</f>
        <v>82,9530</v>
      </c>
      <c r="M12" s="28" t="s">
        <v>216</v>
      </c>
    </row>
    <row r="13" spans="1:13">
      <c r="B13" s="5" t="s">
        <v>52</v>
      </c>
    </row>
    <row r="14" spans="1:13" ht="15">
      <c r="A14" s="54" t="s">
        <v>8</v>
      </c>
      <c r="B14" s="54"/>
      <c r="C14" s="55"/>
      <c r="D14" s="55"/>
      <c r="E14" s="55"/>
      <c r="F14" s="55"/>
      <c r="G14" s="55"/>
      <c r="H14" s="55"/>
      <c r="I14" s="55"/>
      <c r="J14" s="55"/>
    </row>
    <row r="15" spans="1:13">
      <c r="A15" s="17" t="s">
        <v>51</v>
      </c>
      <c r="B15" s="16" t="s">
        <v>73</v>
      </c>
      <c r="C15" s="16" t="s">
        <v>74</v>
      </c>
      <c r="D15" s="16" t="s">
        <v>75</v>
      </c>
      <c r="E15" s="33" t="s">
        <v>227</v>
      </c>
      <c r="F15" s="16" t="s">
        <v>26</v>
      </c>
      <c r="G15" s="22" t="s">
        <v>76</v>
      </c>
      <c r="H15" s="22" t="s">
        <v>77</v>
      </c>
      <c r="I15" s="22" t="s">
        <v>78</v>
      </c>
      <c r="J15" s="17"/>
      <c r="K15" s="34" t="str">
        <f>"70,0"</f>
        <v>70,0</v>
      </c>
      <c r="L15" s="17" t="str">
        <f>"56,3990"</f>
        <v>56,3990</v>
      </c>
      <c r="M15" s="33" t="s">
        <v>216</v>
      </c>
    </row>
    <row r="16" spans="1:13">
      <c r="A16" s="19" t="s">
        <v>51</v>
      </c>
      <c r="B16" s="18" t="s">
        <v>9</v>
      </c>
      <c r="C16" s="18" t="s">
        <v>10</v>
      </c>
      <c r="D16" s="18" t="s">
        <v>11</v>
      </c>
      <c r="E16" s="32" t="s">
        <v>224</v>
      </c>
      <c r="F16" s="18" t="s">
        <v>12</v>
      </c>
      <c r="G16" s="23" t="s">
        <v>79</v>
      </c>
      <c r="H16" s="23" t="s">
        <v>80</v>
      </c>
      <c r="I16" s="19"/>
      <c r="J16" s="19"/>
      <c r="K16" s="35" t="str">
        <f>"77,5"</f>
        <v>77,5</v>
      </c>
      <c r="L16" s="19" t="str">
        <f>"101,5793"</f>
        <v>101,5793</v>
      </c>
      <c r="M16" s="32" t="s">
        <v>202</v>
      </c>
    </row>
    <row r="17" spans="1:13">
      <c r="B17" s="5" t="s">
        <v>52</v>
      </c>
    </row>
    <row r="18" spans="1:13" ht="15">
      <c r="A18" s="54" t="s">
        <v>16</v>
      </c>
      <c r="B18" s="54"/>
      <c r="C18" s="55"/>
      <c r="D18" s="55"/>
      <c r="E18" s="55"/>
      <c r="F18" s="55"/>
      <c r="G18" s="55"/>
      <c r="H18" s="55"/>
      <c r="I18" s="55"/>
      <c r="J18" s="55"/>
    </row>
    <row r="19" spans="1:13">
      <c r="A19" s="17" t="s">
        <v>51</v>
      </c>
      <c r="B19" s="16" t="s">
        <v>83</v>
      </c>
      <c r="C19" s="16" t="s">
        <v>84</v>
      </c>
      <c r="D19" s="16" t="s">
        <v>19</v>
      </c>
      <c r="E19" s="33" t="s">
        <v>222</v>
      </c>
      <c r="F19" s="16" t="s">
        <v>12</v>
      </c>
      <c r="G19" s="22" t="s">
        <v>85</v>
      </c>
      <c r="H19" s="25" t="s">
        <v>86</v>
      </c>
      <c r="I19" s="22" t="s">
        <v>86</v>
      </c>
      <c r="J19" s="17"/>
      <c r="K19" s="34" t="str">
        <f>"122,0"</f>
        <v>122,0</v>
      </c>
      <c r="L19" s="17" t="str">
        <f>"87,7546"</f>
        <v>87,7546</v>
      </c>
      <c r="M19" s="16"/>
    </row>
    <row r="20" spans="1:13">
      <c r="A20" s="21" t="s">
        <v>51</v>
      </c>
      <c r="B20" s="20" t="s">
        <v>88</v>
      </c>
      <c r="C20" s="20" t="s">
        <v>89</v>
      </c>
      <c r="D20" s="20" t="s">
        <v>90</v>
      </c>
      <c r="E20" s="31" t="s">
        <v>223</v>
      </c>
      <c r="F20" s="20" t="s">
        <v>26</v>
      </c>
      <c r="G20" s="26" t="s">
        <v>91</v>
      </c>
      <c r="H20" s="26" t="s">
        <v>92</v>
      </c>
      <c r="I20" s="27" t="s">
        <v>93</v>
      </c>
      <c r="J20" s="21"/>
      <c r="K20" s="36" t="str">
        <f>"157,5"</f>
        <v>157,5</v>
      </c>
      <c r="L20" s="21" t="str">
        <f>"113,4000"</f>
        <v>113,4000</v>
      </c>
      <c r="M20" s="31"/>
    </row>
    <row r="21" spans="1:13">
      <c r="A21" s="21" t="s">
        <v>134</v>
      </c>
      <c r="B21" s="20" t="s">
        <v>94</v>
      </c>
      <c r="C21" s="20" t="s">
        <v>95</v>
      </c>
      <c r="D21" s="20" t="s">
        <v>96</v>
      </c>
      <c r="E21" s="31" t="s">
        <v>223</v>
      </c>
      <c r="F21" s="20" t="s">
        <v>26</v>
      </c>
      <c r="G21" s="26" t="s">
        <v>65</v>
      </c>
      <c r="H21" s="26" t="s">
        <v>15</v>
      </c>
      <c r="I21" s="26" t="s">
        <v>85</v>
      </c>
      <c r="J21" s="21"/>
      <c r="K21" s="36" t="str">
        <f>"117,5"</f>
        <v>117,5</v>
      </c>
      <c r="L21" s="21" t="str">
        <f>"86,2097"</f>
        <v>86,2097</v>
      </c>
      <c r="M21" s="31" t="s">
        <v>216</v>
      </c>
    </row>
    <row r="22" spans="1:13">
      <c r="A22" s="19" t="s">
        <v>135</v>
      </c>
      <c r="B22" s="18" t="s">
        <v>17</v>
      </c>
      <c r="C22" s="18" t="s">
        <v>18</v>
      </c>
      <c r="D22" s="18" t="s">
        <v>19</v>
      </c>
      <c r="E22" s="32" t="s">
        <v>223</v>
      </c>
      <c r="F22" s="18" t="s">
        <v>12</v>
      </c>
      <c r="G22" s="23" t="s">
        <v>85</v>
      </c>
      <c r="H22" s="24" t="s">
        <v>86</v>
      </c>
      <c r="I22" s="19"/>
      <c r="J22" s="19"/>
      <c r="K22" s="35" t="str">
        <f>"117,5"</f>
        <v>117,5</v>
      </c>
      <c r="L22" s="19" t="str">
        <f>"84,5177"</f>
        <v>84,5177</v>
      </c>
      <c r="M22" s="18"/>
    </row>
    <row r="23" spans="1:13">
      <c r="B23" s="5" t="s">
        <v>52</v>
      </c>
    </row>
    <row r="24" spans="1:13" ht="15">
      <c r="A24" s="54" t="s">
        <v>22</v>
      </c>
      <c r="B24" s="54"/>
      <c r="C24" s="55"/>
      <c r="D24" s="55"/>
      <c r="E24" s="55"/>
      <c r="F24" s="55"/>
      <c r="G24" s="55"/>
      <c r="H24" s="55"/>
      <c r="I24" s="55"/>
      <c r="J24" s="55"/>
    </row>
    <row r="25" spans="1:13">
      <c r="A25" s="17" t="s">
        <v>51</v>
      </c>
      <c r="B25" s="16" t="s">
        <v>97</v>
      </c>
      <c r="C25" s="16" t="s">
        <v>98</v>
      </c>
      <c r="D25" s="16" t="s">
        <v>99</v>
      </c>
      <c r="E25" s="33" t="s">
        <v>223</v>
      </c>
      <c r="F25" s="16" t="s">
        <v>26</v>
      </c>
      <c r="G25" s="22" t="s">
        <v>20</v>
      </c>
      <c r="H25" s="22" t="s">
        <v>91</v>
      </c>
      <c r="I25" s="25" t="s">
        <v>92</v>
      </c>
      <c r="J25" s="17"/>
      <c r="K25" s="34" t="str">
        <f>"150,0"</f>
        <v>150,0</v>
      </c>
      <c r="L25" s="17" t="str">
        <f>"103,5750"</f>
        <v>103,5750</v>
      </c>
      <c r="M25" s="33"/>
    </row>
    <row r="26" spans="1:13">
      <c r="A26" s="19" t="s">
        <v>136</v>
      </c>
      <c r="B26" s="18" t="s">
        <v>100</v>
      </c>
      <c r="C26" s="18" t="s">
        <v>101</v>
      </c>
      <c r="D26" s="18" t="s">
        <v>102</v>
      </c>
      <c r="E26" s="32" t="s">
        <v>223</v>
      </c>
      <c r="F26" s="18" t="s">
        <v>12</v>
      </c>
      <c r="G26" s="24" t="s">
        <v>103</v>
      </c>
      <c r="H26" s="24" t="s">
        <v>103</v>
      </c>
      <c r="I26" s="24" t="s">
        <v>103</v>
      </c>
      <c r="J26" s="19"/>
      <c r="K26" s="35">
        <v>0</v>
      </c>
      <c r="L26" s="19" t="str">
        <f>"0,0000"</f>
        <v>0,0000</v>
      </c>
      <c r="M26" s="18"/>
    </row>
    <row r="27" spans="1:13">
      <c r="B27" s="5" t="s">
        <v>52</v>
      </c>
    </row>
    <row r="28" spans="1:13" ht="15">
      <c r="A28" s="54" t="s">
        <v>60</v>
      </c>
      <c r="B28" s="54"/>
      <c r="C28" s="55"/>
      <c r="D28" s="55"/>
      <c r="E28" s="55"/>
      <c r="F28" s="55"/>
      <c r="G28" s="55"/>
      <c r="H28" s="55"/>
      <c r="I28" s="55"/>
      <c r="J28" s="55"/>
    </row>
    <row r="29" spans="1:13">
      <c r="A29" s="8" t="s">
        <v>51</v>
      </c>
      <c r="B29" s="7" t="s">
        <v>104</v>
      </c>
      <c r="C29" s="7" t="s">
        <v>105</v>
      </c>
      <c r="D29" s="7" t="s">
        <v>106</v>
      </c>
      <c r="E29" s="28" t="s">
        <v>223</v>
      </c>
      <c r="F29" s="28" t="s">
        <v>217</v>
      </c>
      <c r="G29" s="14" t="s">
        <v>107</v>
      </c>
      <c r="H29" s="14" t="s">
        <v>108</v>
      </c>
      <c r="I29" s="14" t="s">
        <v>109</v>
      </c>
      <c r="J29" s="8"/>
      <c r="K29" s="29" t="str">
        <f>"142,0"</f>
        <v>142,0</v>
      </c>
      <c r="L29" s="8" t="str">
        <f>"92,3426"</f>
        <v>92,3426</v>
      </c>
      <c r="M29" s="7"/>
    </row>
    <row r="30" spans="1:13">
      <c r="B30" s="5" t="s">
        <v>52</v>
      </c>
    </row>
    <row r="31" spans="1:13" ht="15">
      <c r="A31" s="54" t="s">
        <v>30</v>
      </c>
      <c r="B31" s="54"/>
      <c r="C31" s="55"/>
      <c r="D31" s="55"/>
      <c r="E31" s="55"/>
      <c r="F31" s="55"/>
      <c r="G31" s="55"/>
      <c r="H31" s="55"/>
      <c r="I31" s="55"/>
      <c r="J31" s="55"/>
    </row>
    <row r="32" spans="1:13">
      <c r="A32" s="17" t="s">
        <v>51</v>
      </c>
      <c r="B32" s="16" t="s">
        <v>110</v>
      </c>
      <c r="C32" s="16" t="s">
        <v>111</v>
      </c>
      <c r="D32" s="16" t="s">
        <v>112</v>
      </c>
      <c r="E32" s="33" t="s">
        <v>223</v>
      </c>
      <c r="F32" s="16" t="s">
        <v>26</v>
      </c>
      <c r="G32" s="22" t="s">
        <v>27</v>
      </c>
      <c r="H32" s="22" t="s">
        <v>28</v>
      </c>
      <c r="I32" s="25" t="s">
        <v>29</v>
      </c>
      <c r="J32" s="17"/>
      <c r="K32" s="34" t="str">
        <f>"180,0"</f>
        <v>180,0</v>
      </c>
      <c r="L32" s="17" t="str">
        <f>"111,4380"</f>
        <v>111,4380</v>
      </c>
      <c r="M32" s="33" t="s">
        <v>216</v>
      </c>
    </row>
    <row r="33" spans="1:13">
      <c r="A33" s="19" t="s">
        <v>134</v>
      </c>
      <c r="B33" s="18" t="s">
        <v>113</v>
      </c>
      <c r="C33" s="18" t="s">
        <v>114</v>
      </c>
      <c r="D33" s="18" t="s">
        <v>115</v>
      </c>
      <c r="E33" s="32" t="s">
        <v>223</v>
      </c>
      <c r="F33" s="32" t="s">
        <v>218</v>
      </c>
      <c r="G33" s="23" t="s">
        <v>91</v>
      </c>
      <c r="H33" s="23" t="s">
        <v>21</v>
      </c>
      <c r="I33" s="23" t="s">
        <v>116</v>
      </c>
      <c r="J33" s="19"/>
      <c r="K33" s="35" t="str">
        <f>"160,0"</f>
        <v>160,0</v>
      </c>
      <c r="L33" s="19" t="str">
        <f>"97,7760"</f>
        <v>97,7760</v>
      </c>
      <c r="M33" s="18"/>
    </row>
    <row r="34" spans="1:13">
      <c r="B34" s="5" t="s">
        <v>52</v>
      </c>
    </row>
    <row r="35" spans="1:13" ht="15">
      <c r="A35" s="54" t="s">
        <v>36</v>
      </c>
      <c r="B35" s="54"/>
      <c r="C35" s="55"/>
      <c r="D35" s="55"/>
      <c r="E35" s="55"/>
      <c r="F35" s="55"/>
      <c r="G35" s="55"/>
      <c r="H35" s="55"/>
      <c r="I35" s="55"/>
      <c r="J35" s="55"/>
    </row>
    <row r="36" spans="1:13">
      <c r="A36" s="8" t="s">
        <v>51</v>
      </c>
      <c r="B36" s="7" t="s">
        <v>37</v>
      </c>
      <c r="C36" s="7" t="s">
        <v>38</v>
      </c>
      <c r="D36" s="7" t="s">
        <v>39</v>
      </c>
      <c r="E36" s="28" t="s">
        <v>223</v>
      </c>
      <c r="F36" s="7" t="s">
        <v>12</v>
      </c>
      <c r="G36" s="15" t="s">
        <v>116</v>
      </c>
      <c r="H36" s="14" t="s">
        <v>27</v>
      </c>
      <c r="I36" s="8"/>
      <c r="J36" s="8"/>
      <c r="K36" s="29" t="str">
        <f>"170,0"</f>
        <v>170,0</v>
      </c>
      <c r="L36" s="8" t="str">
        <f>"101,5920"</f>
        <v>101,5920</v>
      </c>
      <c r="M36" s="7"/>
    </row>
    <row r="37" spans="1:13">
      <c r="B37" s="5" t="s">
        <v>52</v>
      </c>
    </row>
    <row r="38" spans="1:13" ht="15">
      <c r="A38" s="54" t="s">
        <v>117</v>
      </c>
      <c r="B38" s="54"/>
      <c r="C38" s="55"/>
      <c r="D38" s="55"/>
      <c r="E38" s="55"/>
      <c r="F38" s="55"/>
      <c r="G38" s="55"/>
      <c r="H38" s="55"/>
      <c r="I38" s="55"/>
      <c r="J38" s="55"/>
    </row>
    <row r="39" spans="1:13">
      <c r="A39" s="8" t="s">
        <v>51</v>
      </c>
      <c r="B39" s="7" t="s">
        <v>118</v>
      </c>
      <c r="C39" s="7" t="s">
        <v>119</v>
      </c>
      <c r="D39" s="7" t="s">
        <v>120</v>
      </c>
      <c r="E39" s="28" t="s">
        <v>223</v>
      </c>
      <c r="F39" s="7" t="s">
        <v>12</v>
      </c>
      <c r="G39" s="14" t="s">
        <v>121</v>
      </c>
      <c r="H39" s="14" t="s">
        <v>122</v>
      </c>
      <c r="I39" s="15" t="s">
        <v>35</v>
      </c>
      <c r="J39" s="8"/>
      <c r="K39" s="29" t="str">
        <f>"205,0"</f>
        <v>205,0</v>
      </c>
      <c r="L39" s="8" t="str">
        <f>"120,5810"</f>
        <v>120,5810</v>
      </c>
      <c r="M39" s="7"/>
    </row>
    <row r="40" spans="1:13">
      <c r="B40" s="5" t="s">
        <v>52</v>
      </c>
    </row>
    <row r="41" spans="1:13" ht="15">
      <c r="A41" s="54" t="s">
        <v>123</v>
      </c>
      <c r="B41" s="54"/>
      <c r="C41" s="55"/>
      <c r="D41" s="55"/>
      <c r="E41" s="55"/>
      <c r="F41" s="55"/>
      <c r="G41" s="55"/>
      <c r="H41" s="55"/>
      <c r="I41" s="55"/>
      <c r="J41" s="55"/>
    </row>
    <row r="42" spans="1:13">
      <c r="A42" s="8" t="s">
        <v>51</v>
      </c>
      <c r="B42" s="7" t="s">
        <v>124</v>
      </c>
      <c r="C42" s="7" t="s">
        <v>125</v>
      </c>
      <c r="D42" s="7" t="s">
        <v>126</v>
      </c>
      <c r="E42" s="28" t="s">
        <v>223</v>
      </c>
      <c r="F42" s="28" t="s">
        <v>218</v>
      </c>
      <c r="G42" s="14" t="s">
        <v>122</v>
      </c>
      <c r="H42" s="14" t="s">
        <v>127</v>
      </c>
      <c r="I42" s="15" t="s">
        <v>40</v>
      </c>
      <c r="J42" s="8"/>
      <c r="K42" s="29" t="str">
        <f>"215,0"</f>
        <v>215,0</v>
      </c>
      <c r="L42" s="8" t="str">
        <f>"119,6475"</f>
        <v>119,6475</v>
      </c>
      <c r="M42" s="28"/>
    </row>
    <row r="43" spans="1:13">
      <c r="B43" s="5" t="s">
        <v>52</v>
      </c>
    </row>
    <row r="44" spans="1:13">
      <c r="B44" s="5" t="s">
        <v>52</v>
      </c>
    </row>
    <row r="45" spans="1:13">
      <c r="B45" s="5" t="s">
        <v>52</v>
      </c>
    </row>
    <row r="46" spans="1:13" ht="18">
      <c r="B46" s="9" t="s">
        <v>43</v>
      </c>
      <c r="C46" s="9"/>
      <c r="F46" s="3"/>
    </row>
    <row r="47" spans="1:13" ht="15">
      <c r="B47" s="10" t="s">
        <v>44</v>
      </c>
      <c r="C47" s="10"/>
      <c r="F47" s="3"/>
    </row>
    <row r="48" spans="1:13" ht="14.25">
      <c r="B48" s="11"/>
      <c r="C48" s="12" t="s">
        <v>45</v>
      </c>
      <c r="F48" s="3"/>
    </row>
    <row r="49" spans="2:6" ht="15">
      <c r="B49" s="13" t="s">
        <v>46</v>
      </c>
      <c r="C49" s="13" t="s">
        <v>47</v>
      </c>
      <c r="D49" s="13" t="s">
        <v>215</v>
      </c>
      <c r="E49" s="13" t="s">
        <v>48</v>
      </c>
      <c r="F49" s="13" t="s">
        <v>128</v>
      </c>
    </row>
    <row r="50" spans="2:6">
      <c r="B50" s="5" t="s">
        <v>118</v>
      </c>
      <c r="C50" s="5" t="s">
        <v>45</v>
      </c>
      <c r="D50" s="6" t="s">
        <v>129</v>
      </c>
      <c r="E50" s="6" t="s">
        <v>122</v>
      </c>
      <c r="F50" s="6" t="s">
        <v>130</v>
      </c>
    </row>
    <row r="51" spans="2:6">
      <c r="B51" s="5" t="s">
        <v>124</v>
      </c>
      <c r="C51" s="5" t="s">
        <v>45</v>
      </c>
      <c r="D51" s="6" t="s">
        <v>131</v>
      </c>
      <c r="E51" s="6" t="s">
        <v>127</v>
      </c>
      <c r="F51" s="6" t="s">
        <v>132</v>
      </c>
    </row>
    <row r="52" spans="2:6">
      <c r="B52" s="5" t="s">
        <v>88</v>
      </c>
      <c r="C52" s="5" t="s">
        <v>45</v>
      </c>
      <c r="D52" s="6" t="s">
        <v>49</v>
      </c>
      <c r="E52" s="6" t="s">
        <v>92</v>
      </c>
      <c r="F52" s="6" t="s">
        <v>133</v>
      </c>
    </row>
  </sheetData>
  <mergeCells count="22">
    <mergeCell ref="A31:J31"/>
    <mergeCell ref="A35:J35"/>
    <mergeCell ref="A38:J38"/>
    <mergeCell ref="A41:J41"/>
    <mergeCell ref="B3:B4"/>
    <mergeCell ref="A8:J8"/>
    <mergeCell ref="A11:J11"/>
    <mergeCell ref="A14:J14"/>
    <mergeCell ref="A18:J18"/>
    <mergeCell ref="A24:J24"/>
    <mergeCell ref="A28:J28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M12"/>
  <sheetViews>
    <sheetView workbookViewId="0">
      <selection sqref="A1:M2"/>
    </sheetView>
  </sheetViews>
  <sheetFormatPr defaultRowHeight="12.75"/>
  <cols>
    <col min="1" max="1" width="7.42578125" style="5" bestFit="1" customWidth="1"/>
    <col min="2" max="2" width="16.42578125" style="5" bestFit="1" customWidth="1"/>
    <col min="3" max="3" width="26.5703125" style="5" bestFit="1" customWidth="1"/>
    <col min="4" max="4" width="21.42578125" style="5" bestFit="1" customWidth="1"/>
    <col min="5" max="5" width="10.5703125" style="5" bestFit="1" customWidth="1"/>
    <col min="6" max="6" width="29" style="5" bestFit="1" customWidth="1"/>
    <col min="7" max="9" width="5.5703125" style="6" customWidth="1"/>
    <col min="10" max="10" width="4.85546875" style="6" customWidth="1"/>
    <col min="11" max="11" width="11.28515625" style="6" bestFit="1" customWidth="1"/>
    <col min="12" max="12" width="8.5703125" style="6" bestFit="1" customWidth="1"/>
    <col min="13" max="13" width="26.140625" style="5" bestFit="1" customWidth="1"/>
    <col min="14" max="16384" width="9.140625" style="3"/>
  </cols>
  <sheetData>
    <row r="1" spans="1:13" s="2" customFormat="1" ht="29.1" customHeight="1">
      <c r="A1" s="43" t="s">
        <v>206</v>
      </c>
      <c r="B1" s="44"/>
      <c r="C1" s="45"/>
      <c r="D1" s="45"/>
      <c r="E1" s="45"/>
      <c r="F1" s="45"/>
      <c r="G1" s="45"/>
      <c r="H1" s="45"/>
      <c r="I1" s="45"/>
      <c r="J1" s="45"/>
      <c r="K1" s="45"/>
      <c r="L1" s="45"/>
      <c r="M1" s="46"/>
    </row>
    <row r="2" spans="1:13" s="2" customFormat="1" ht="62.1" customHeight="1" thickBot="1">
      <c r="A2" s="47"/>
      <c r="B2" s="48"/>
      <c r="C2" s="49"/>
      <c r="D2" s="49"/>
      <c r="E2" s="49"/>
      <c r="F2" s="49"/>
      <c r="G2" s="49"/>
      <c r="H2" s="49"/>
      <c r="I2" s="49"/>
      <c r="J2" s="49"/>
      <c r="K2" s="49"/>
      <c r="L2" s="49"/>
      <c r="M2" s="50"/>
    </row>
    <row r="3" spans="1:13" s="1" customFormat="1" ht="12.75" customHeight="1">
      <c r="A3" s="51" t="s">
        <v>219</v>
      </c>
      <c r="B3" s="56" t="s">
        <v>0</v>
      </c>
      <c r="C3" s="53" t="s">
        <v>220</v>
      </c>
      <c r="D3" s="53" t="s">
        <v>6</v>
      </c>
      <c r="E3" s="37" t="s">
        <v>221</v>
      </c>
      <c r="F3" s="37" t="s">
        <v>5</v>
      </c>
      <c r="G3" s="37" t="s">
        <v>7</v>
      </c>
      <c r="H3" s="37"/>
      <c r="I3" s="37"/>
      <c r="J3" s="37"/>
      <c r="K3" s="37" t="s">
        <v>50</v>
      </c>
      <c r="L3" s="37" t="s">
        <v>3</v>
      </c>
      <c r="M3" s="39" t="s">
        <v>2</v>
      </c>
    </row>
    <row r="4" spans="1:13" s="1" customFormat="1" ht="21" customHeight="1" thickBot="1">
      <c r="A4" s="52"/>
      <c r="B4" s="57"/>
      <c r="C4" s="38"/>
      <c r="D4" s="38"/>
      <c r="E4" s="38"/>
      <c r="F4" s="38"/>
      <c r="G4" s="4">
        <v>1</v>
      </c>
      <c r="H4" s="4">
        <v>2</v>
      </c>
      <c r="I4" s="4">
        <v>3</v>
      </c>
      <c r="J4" s="4" t="s">
        <v>4</v>
      </c>
      <c r="K4" s="38"/>
      <c r="L4" s="38"/>
      <c r="M4" s="40"/>
    </row>
    <row r="5" spans="1:13" ht="15">
      <c r="A5" s="41" t="s">
        <v>22</v>
      </c>
      <c r="B5" s="41"/>
      <c r="C5" s="42"/>
      <c r="D5" s="42"/>
      <c r="E5" s="42"/>
      <c r="F5" s="42"/>
      <c r="G5" s="42"/>
      <c r="H5" s="42"/>
      <c r="I5" s="42"/>
      <c r="J5" s="42"/>
    </row>
    <row r="6" spans="1:13">
      <c r="A6" s="17" t="s">
        <v>51</v>
      </c>
      <c r="B6" s="16" t="s">
        <v>137</v>
      </c>
      <c r="C6" s="16" t="s">
        <v>138</v>
      </c>
      <c r="D6" s="16" t="s">
        <v>139</v>
      </c>
      <c r="E6" s="33" t="s">
        <v>226</v>
      </c>
      <c r="F6" s="16" t="s">
        <v>56</v>
      </c>
      <c r="G6" s="22" t="s">
        <v>65</v>
      </c>
      <c r="H6" s="22" t="s">
        <v>66</v>
      </c>
      <c r="I6" s="22" t="s">
        <v>140</v>
      </c>
      <c r="J6" s="17"/>
      <c r="K6" s="17" t="str">
        <f>"110,0"</f>
        <v>110,0</v>
      </c>
      <c r="L6" s="17" t="str">
        <f>"77,6710"</f>
        <v>77,6710</v>
      </c>
      <c r="M6" s="33" t="s">
        <v>211</v>
      </c>
    </row>
    <row r="7" spans="1:13">
      <c r="A7" s="21" t="s">
        <v>51</v>
      </c>
      <c r="B7" s="20" t="s">
        <v>141</v>
      </c>
      <c r="C7" s="20" t="s">
        <v>142</v>
      </c>
      <c r="D7" s="20" t="s">
        <v>143</v>
      </c>
      <c r="E7" s="31" t="s">
        <v>223</v>
      </c>
      <c r="F7" s="20" t="s">
        <v>26</v>
      </c>
      <c r="G7" s="26" t="s">
        <v>91</v>
      </c>
      <c r="H7" s="27" t="s">
        <v>116</v>
      </c>
      <c r="I7" s="27" t="s">
        <v>116</v>
      </c>
      <c r="J7" s="21"/>
      <c r="K7" s="21" t="str">
        <f>"150,0"</f>
        <v>150,0</v>
      </c>
      <c r="L7" s="21" t="str">
        <f>"100,8600"</f>
        <v>100,8600</v>
      </c>
      <c r="M7" s="31" t="s">
        <v>214</v>
      </c>
    </row>
    <row r="8" spans="1:13">
      <c r="A8" s="19" t="s">
        <v>134</v>
      </c>
      <c r="B8" s="18" t="s">
        <v>137</v>
      </c>
      <c r="C8" s="18" t="s">
        <v>144</v>
      </c>
      <c r="D8" s="18" t="s">
        <v>139</v>
      </c>
      <c r="E8" s="32" t="s">
        <v>223</v>
      </c>
      <c r="F8" s="18" t="s">
        <v>56</v>
      </c>
      <c r="G8" s="23" t="s">
        <v>65</v>
      </c>
      <c r="H8" s="23" t="s">
        <v>66</v>
      </c>
      <c r="I8" s="23" t="s">
        <v>140</v>
      </c>
      <c r="J8" s="19"/>
      <c r="K8" s="19" t="str">
        <f>"110,0"</f>
        <v>110,0</v>
      </c>
      <c r="L8" s="19" t="str">
        <f>"77,6710"</f>
        <v>77,6710</v>
      </c>
      <c r="M8" s="32" t="s">
        <v>211</v>
      </c>
    </row>
    <row r="9" spans="1:13">
      <c r="B9" s="5" t="s">
        <v>52</v>
      </c>
    </row>
    <row r="10" spans="1:13" ht="15">
      <c r="A10" s="54" t="s">
        <v>30</v>
      </c>
      <c r="B10" s="54"/>
      <c r="C10" s="55"/>
      <c r="D10" s="55"/>
      <c r="E10" s="55"/>
      <c r="F10" s="55"/>
      <c r="G10" s="55"/>
      <c r="H10" s="55"/>
      <c r="I10" s="55"/>
      <c r="J10" s="55"/>
    </row>
    <row r="11" spans="1:13">
      <c r="A11" s="8" t="s">
        <v>51</v>
      </c>
      <c r="B11" s="7" t="s">
        <v>145</v>
      </c>
      <c r="C11" s="7" t="s">
        <v>146</v>
      </c>
      <c r="D11" s="7" t="s">
        <v>147</v>
      </c>
      <c r="E11" s="28" t="s">
        <v>223</v>
      </c>
      <c r="F11" s="7" t="s">
        <v>26</v>
      </c>
      <c r="G11" s="14" t="s">
        <v>148</v>
      </c>
      <c r="H11" s="15" t="s">
        <v>149</v>
      </c>
      <c r="I11" s="15" t="s">
        <v>150</v>
      </c>
      <c r="J11" s="8"/>
      <c r="K11" s="8" t="str">
        <f>"240,0"</f>
        <v>240,0</v>
      </c>
      <c r="L11" s="8" t="str">
        <f>"147,3360"</f>
        <v>147,3360</v>
      </c>
      <c r="M11" s="7"/>
    </row>
    <row r="12" spans="1:13">
      <c r="B12" s="5" t="s">
        <v>52</v>
      </c>
    </row>
  </sheetData>
  <mergeCells count="13">
    <mergeCell ref="A10:J10"/>
    <mergeCell ref="B3:B4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M13"/>
  <sheetViews>
    <sheetView workbookViewId="0">
      <selection sqref="A1:M2"/>
    </sheetView>
  </sheetViews>
  <sheetFormatPr defaultRowHeight="12.75"/>
  <cols>
    <col min="1" max="1" width="7.42578125" style="5" bestFit="1" customWidth="1"/>
    <col min="2" max="2" width="21" style="5" bestFit="1" customWidth="1"/>
    <col min="3" max="3" width="27.42578125" style="5" bestFit="1" customWidth="1"/>
    <col min="4" max="4" width="21.42578125" style="5" bestFit="1" customWidth="1"/>
    <col min="5" max="5" width="10.5703125" style="5" bestFit="1" customWidth="1"/>
    <col min="6" max="6" width="29" style="5" bestFit="1" customWidth="1"/>
    <col min="7" max="9" width="5.5703125" style="6" customWidth="1"/>
    <col min="10" max="10" width="4.85546875" style="6" customWidth="1"/>
    <col min="11" max="11" width="11.28515625" style="6" bestFit="1" customWidth="1"/>
    <col min="12" max="12" width="8.5703125" style="6" bestFit="1" customWidth="1"/>
    <col min="13" max="13" width="16.140625" style="5" bestFit="1" customWidth="1"/>
    <col min="14" max="16384" width="9.140625" style="3"/>
  </cols>
  <sheetData>
    <row r="1" spans="1:13" s="2" customFormat="1" ht="29.1" customHeight="1">
      <c r="A1" s="43" t="s">
        <v>205</v>
      </c>
      <c r="B1" s="44"/>
      <c r="C1" s="45"/>
      <c r="D1" s="45"/>
      <c r="E1" s="45"/>
      <c r="F1" s="45"/>
      <c r="G1" s="45"/>
      <c r="H1" s="45"/>
      <c r="I1" s="45"/>
      <c r="J1" s="45"/>
      <c r="K1" s="45"/>
      <c r="L1" s="45"/>
      <c r="M1" s="46"/>
    </row>
    <row r="2" spans="1:13" s="2" customFormat="1" ht="62.1" customHeight="1" thickBot="1">
      <c r="A2" s="47"/>
      <c r="B2" s="48"/>
      <c r="C2" s="49"/>
      <c r="D2" s="49"/>
      <c r="E2" s="49"/>
      <c r="F2" s="49"/>
      <c r="G2" s="49"/>
      <c r="H2" s="49"/>
      <c r="I2" s="49"/>
      <c r="J2" s="49"/>
      <c r="K2" s="49"/>
      <c r="L2" s="49"/>
      <c r="M2" s="50"/>
    </row>
    <row r="3" spans="1:13" s="1" customFormat="1" ht="12.75" customHeight="1">
      <c r="A3" s="51" t="s">
        <v>219</v>
      </c>
      <c r="B3" s="56" t="s">
        <v>0</v>
      </c>
      <c r="C3" s="53" t="s">
        <v>220</v>
      </c>
      <c r="D3" s="53" t="s">
        <v>6</v>
      </c>
      <c r="E3" s="37" t="s">
        <v>221</v>
      </c>
      <c r="F3" s="37" t="s">
        <v>5</v>
      </c>
      <c r="G3" s="37" t="s">
        <v>7</v>
      </c>
      <c r="H3" s="37"/>
      <c r="I3" s="37"/>
      <c r="J3" s="37"/>
      <c r="K3" s="37" t="s">
        <v>50</v>
      </c>
      <c r="L3" s="37" t="s">
        <v>3</v>
      </c>
      <c r="M3" s="39" t="s">
        <v>2</v>
      </c>
    </row>
    <row r="4" spans="1:13" s="1" customFormat="1" ht="21" customHeight="1" thickBot="1">
      <c r="A4" s="52"/>
      <c r="B4" s="57"/>
      <c r="C4" s="38"/>
      <c r="D4" s="38"/>
      <c r="E4" s="38"/>
      <c r="F4" s="38"/>
      <c r="G4" s="4">
        <v>1</v>
      </c>
      <c r="H4" s="4">
        <v>2</v>
      </c>
      <c r="I4" s="4">
        <v>3</v>
      </c>
      <c r="J4" s="4" t="s">
        <v>4</v>
      </c>
      <c r="K4" s="38"/>
      <c r="L4" s="38"/>
      <c r="M4" s="40"/>
    </row>
    <row r="5" spans="1:13" ht="15">
      <c r="A5" s="41" t="s">
        <v>60</v>
      </c>
      <c r="B5" s="41"/>
      <c r="C5" s="42"/>
      <c r="D5" s="42"/>
      <c r="E5" s="42"/>
      <c r="F5" s="42"/>
      <c r="G5" s="42"/>
      <c r="H5" s="42"/>
      <c r="I5" s="42"/>
      <c r="J5" s="42"/>
    </row>
    <row r="6" spans="1:13">
      <c r="A6" s="8" t="s">
        <v>51</v>
      </c>
      <c r="B6" s="7" t="s">
        <v>61</v>
      </c>
      <c r="C6" s="7" t="s">
        <v>62</v>
      </c>
      <c r="D6" s="7" t="s">
        <v>63</v>
      </c>
      <c r="E6" s="28" t="s">
        <v>223</v>
      </c>
      <c r="F6" s="7" t="s">
        <v>56</v>
      </c>
      <c r="G6" s="14" t="s">
        <v>116</v>
      </c>
      <c r="H6" s="14" t="s">
        <v>87</v>
      </c>
      <c r="I6" s="15" t="s">
        <v>34</v>
      </c>
      <c r="J6" s="8"/>
      <c r="K6" s="8" t="str">
        <f>"175,0"</f>
        <v>175,0</v>
      </c>
      <c r="L6" s="8" t="str">
        <f>"131,6087"</f>
        <v>131,6087</v>
      </c>
      <c r="M6" s="28" t="s">
        <v>211</v>
      </c>
    </row>
    <row r="7" spans="1:13">
      <c r="B7" s="5" t="s">
        <v>52</v>
      </c>
    </row>
    <row r="8" spans="1:13" ht="15">
      <c r="A8" s="54" t="s">
        <v>22</v>
      </c>
      <c r="B8" s="54"/>
      <c r="C8" s="55"/>
      <c r="D8" s="55"/>
      <c r="E8" s="55"/>
      <c r="F8" s="55"/>
      <c r="G8" s="55"/>
      <c r="H8" s="55"/>
      <c r="I8" s="55"/>
      <c r="J8" s="55"/>
    </row>
    <row r="9" spans="1:13">
      <c r="A9" s="8" t="s">
        <v>51</v>
      </c>
      <c r="B9" s="7" t="s">
        <v>97</v>
      </c>
      <c r="C9" s="7" t="s">
        <v>151</v>
      </c>
      <c r="D9" s="7" t="s">
        <v>99</v>
      </c>
      <c r="E9" s="28" t="s">
        <v>225</v>
      </c>
      <c r="F9" s="7" t="s">
        <v>26</v>
      </c>
      <c r="G9" s="14" t="s">
        <v>148</v>
      </c>
      <c r="H9" s="15" t="s">
        <v>152</v>
      </c>
      <c r="I9" s="15" t="s">
        <v>153</v>
      </c>
      <c r="J9" s="8"/>
      <c r="K9" s="8" t="str">
        <f>"240,0"</f>
        <v>240,0</v>
      </c>
      <c r="L9" s="8" t="str">
        <f>"159,8040"</f>
        <v>159,8040</v>
      </c>
      <c r="M9" s="28" t="s">
        <v>213</v>
      </c>
    </row>
    <row r="10" spans="1:13">
      <c r="B10" s="5" t="s">
        <v>52</v>
      </c>
    </row>
    <row r="11" spans="1:13" ht="15">
      <c r="A11" s="54" t="s">
        <v>60</v>
      </c>
      <c r="B11" s="54"/>
      <c r="C11" s="55"/>
      <c r="D11" s="55"/>
      <c r="E11" s="55"/>
      <c r="F11" s="55"/>
      <c r="G11" s="55"/>
      <c r="H11" s="55"/>
      <c r="I11" s="55"/>
      <c r="J11" s="55"/>
    </row>
    <row r="12" spans="1:13">
      <c r="A12" s="8" t="s">
        <v>136</v>
      </c>
      <c r="B12" s="7" t="s">
        <v>154</v>
      </c>
      <c r="C12" s="7" t="s">
        <v>155</v>
      </c>
      <c r="D12" s="7" t="s">
        <v>156</v>
      </c>
      <c r="E12" s="28" t="s">
        <v>223</v>
      </c>
      <c r="F12" s="7" t="s">
        <v>56</v>
      </c>
      <c r="G12" s="15" t="s">
        <v>157</v>
      </c>
      <c r="H12" s="15" t="s">
        <v>157</v>
      </c>
      <c r="I12" s="8"/>
      <c r="J12" s="8"/>
      <c r="K12" s="8" t="str">
        <f>"0.00"</f>
        <v>0.00</v>
      </c>
      <c r="L12" s="8" t="str">
        <f>"0,0000"</f>
        <v>0,0000</v>
      </c>
      <c r="M12" s="28" t="s">
        <v>213</v>
      </c>
    </row>
    <row r="13" spans="1:13">
      <c r="B13" s="5" t="s">
        <v>52</v>
      </c>
    </row>
  </sheetData>
  <mergeCells count="14">
    <mergeCell ref="A8:J8"/>
    <mergeCell ref="A11:J11"/>
    <mergeCell ref="B3:B4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codeName="Лист5">
    <pageSetUpPr fitToPage="1"/>
  </sheetPr>
  <dimension ref="A1:M19"/>
  <sheetViews>
    <sheetView workbookViewId="0">
      <selection sqref="A1:M2"/>
    </sheetView>
  </sheetViews>
  <sheetFormatPr defaultRowHeight="12.75"/>
  <cols>
    <col min="1" max="1" width="7.42578125" style="5" bestFit="1" customWidth="1"/>
    <col min="2" max="2" width="18.42578125" style="5" bestFit="1" customWidth="1"/>
    <col min="3" max="3" width="27.42578125" style="5" bestFit="1" customWidth="1"/>
    <col min="4" max="4" width="21.42578125" style="5" bestFit="1" customWidth="1"/>
    <col min="5" max="5" width="10.5703125" style="5" bestFit="1" customWidth="1"/>
    <col min="6" max="6" width="30.28515625" style="5" bestFit="1" customWidth="1"/>
    <col min="7" max="9" width="5.5703125" style="6" customWidth="1"/>
    <col min="10" max="10" width="4.85546875" style="6" customWidth="1"/>
    <col min="11" max="11" width="11.28515625" style="6" bestFit="1" customWidth="1"/>
    <col min="12" max="12" width="8.5703125" style="6" bestFit="1" customWidth="1"/>
    <col min="13" max="13" width="26.140625" style="5" bestFit="1" customWidth="1"/>
    <col min="14" max="16384" width="9.140625" style="3"/>
  </cols>
  <sheetData>
    <row r="1" spans="1:13" s="2" customFormat="1" ht="29.1" customHeight="1">
      <c r="A1" s="43" t="s">
        <v>208</v>
      </c>
      <c r="B1" s="44"/>
      <c r="C1" s="45"/>
      <c r="D1" s="45"/>
      <c r="E1" s="45"/>
      <c r="F1" s="45"/>
      <c r="G1" s="45"/>
      <c r="H1" s="45"/>
      <c r="I1" s="45"/>
      <c r="J1" s="45"/>
      <c r="K1" s="45"/>
      <c r="L1" s="45"/>
      <c r="M1" s="46"/>
    </row>
    <row r="2" spans="1:13" s="2" customFormat="1" ht="62.1" customHeight="1" thickBot="1">
      <c r="A2" s="47"/>
      <c r="B2" s="48"/>
      <c r="C2" s="49"/>
      <c r="D2" s="49"/>
      <c r="E2" s="49"/>
      <c r="F2" s="49"/>
      <c r="G2" s="49"/>
      <c r="H2" s="49"/>
      <c r="I2" s="49"/>
      <c r="J2" s="49"/>
      <c r="K2" s="49"/>
      <c r="L2" s="49"/>
      <c r="M2" s="50"/>
    </row>
    <row r="3" spans="1:13" s="1" customFormat="1" ht="12.75" customHeight="1">
      <c r="A3" s="51" t="s">
        <v>219</v>
      </c>
      <c r="B3" s="56" t="s">
        <v>0</v>
      </c>
      <c r="C3" s="53" t="s">
        <v>220</v>
      </c>
      <c r="D3" s="53" t="s">
        <v>6</v>
      </c>
      <c r="E3" s="37" t="s">
        <v>221</v>
      </c>
      <c r="F3" s="37" t="s">
        <v>5</v>
      </c>
      <c r="G3" s="37" t="s">
        <v>7</v>
      </c>
      <c r="H3" s="37"/>
      <c r="I3" s="37"/>
      <c r="J3" s="37"/>
      <c r="K3" s="37" t="s">
        <v>50</v>
      </c>
      <c r="L3" s="37" t="s">
        <v>3</v>
      </c>
      <c r="M3" s="39" t="s">
        <v>2</v>
      </c>
    </row>
    <row r="4" spans="1:13" s="1" customFormat="1" ht="21" customHeight="1" thickBot="1">
      <c r="A4" s="52"/>
      <c r="B4" s="57"/>
      <c r="C4" s="38"/>
      <c r="D4" s="38"/>
      <c r="E4" s="38"/>
      <c r="F4" s="38"/>
      <c r="G4" s="4">
        <v>1</v>
      </c>
      <c r="H4" s="4">
        <v>2</v>
      </c>
      <c r="I4" s="4">
        <v>3</v>
      </c>
      <c r="J4" s="4" t="s">
        <v>4</v>
      </c>
      <c r="K4" s="38"/>
      <c r="L4" s="38"/>
      <c r="M4" s="40"/>
    </row>
    <row r="5" spans="1:13" ht="15">
      <c r="A5" s="41" t="s">
        <v>8</v>
      </c>
      <c r="B5" s="41"/>
      <c r="C5" s="42"/>
      <c r="D5" s="42"/>
      <c r="E5" s="42"/>
      <c r="F5" s="42"/>
      <c r="G5" s="42"/>
      <c r="H5" s="42"/>
      <c r="I5" s="42"/>
      <c r="J5" s="42"/>
    </row>
    <row r="6" spans="1:13">
      <c r="A6" s="8" t="s">
        <v>51</v>
      </c>
      <c r="B6" s="7" t="s">
        <v>9</v>
      </c>
      <c r="C6" s="7" t="s">
        <v>10</v>
      </c>
      <c r="D6" s="7" t="s">
        <v>11</v>
      </c>
      <c r="E6" s="28" t="s">
        <v>224</v>
      </c>
      <c r="F6" s="7" t="s">
        <v>12</v>
      </c>
      <c r="G6" s="14" t="s">
        <v>13</v>
      </c>
      <c r="H6" s="14" t="s">
        <v>14</v>
      </c>
      <c r="I6" s="14" t="s">
        <v>15</v>
      </c>
      <c r="J6" s="8"/>
      <c r="K6" s="8" t="str">
        <f>"105,0"</f>
        <v>105,0</v>
      </c>
      <c r="L6" s="8" t="str">
        <f>"129,2674"</f>
        <v>129,2674</v>
      </c>
      <c r="M6" s="28" t="s">
        <v>202</v>
      </c>
    </row>
    <row r="7" spans="1:13">
      <c r="B7" s="5" t="s">
        <v>52</v>
      </c>
    </row>
    <row r="8" spans="1:13" ht="15">
      <c r="A8" s="54" t="s">
        <v>16</v>
      </c>
      <c r="B8" s="54"/>
      <c r="C8" s="55"/>
      <c r="D8" s="55"/>
      <c r="E8" s="55"/>
      <c r="F8" s="55"/>
      <c r="G8" s="55"/>
      <c r="H8" s="55"/>
      <c r="I8" s="55"/>
      <c r="J8" s="55"/>
    </row>
    <row r="9" spans="1:13">
      <c r="A9" s="8" t="s">
        <v>51</v>
      </c>
      <c r="B9" s="7" t="s">
        <v>17</v>
      </c>
      <c r="C9" s="7" t="s">
        <v>18</v>
      </c>
      <c r="D9" s="7" t="s">
        <v>19</v>
      </c>
      <c r="E9" s="28" t="s">
        <v>223</v>
      </c>
      <c r="F9" s="7" t="s">
        <v>12</v>
      </c>
      <c r="G9" s="14" t="s">
        <v>20</v>
      </c>
      <c r="H9" s="15" t="s">
        <v>21</v>
      </c>
      <c r="I9" s="8"/>
      <c r="J9" s="8"/>
      <c r="K9" s="8" t="str">
        <f>"140,0"</f>
        <v>140,0</v>
      </c>
      <c r="L9" s="8" t="str">
        <f>"97,3630"</f>
        <v>97,3630</v>
      </c>
      <c r="M9" s="7"/>
    </row>
    <row r="10" spans="1:13">
      <c r="B10" s="5" t="s">
        <v>52</v>
      </c>
    </row>
    <row r="11" spans="1:13" ht="15">
      <c r="A11" s="54" t="s">
        <v>22</v>
      </c>
      <c r="B11" s="54"/>
      <c r="C11" s="55"/>
      <c r="D11" s="55"/>
      <c r="E11" s="55"/>
      <c r="F11" s="55"/>
      <c r="G11" s="55"/>
      <c r="H11" s="55"/>
      <c r="I11" s="55"/>
      <c r="J11" s="55"/>
    </row>
    <row r="12" spans="1:13">
      <c r="A12" s="8" t="s">
        <v>51</v>
      </c>
      <c r="B12" s="7" t="s">
        <v>23</v>
      </c>
      <c r="C12" s="7" t="s">
        <v>24</v>
      </c>
      <c r="D12" s="7" t="s">
        <v>25</v>
      </c>
      <c r="E12" s="28" t="s">
        <v>223</v>
      </c>
      <c r="F12" s="7" t="s">
        <v>26</v>
      </c>
      <c r="G12" s="14" t="s">
        <v>27</v>
      </c>
      <c r="H12" s="14" t="s">
        <v>28</v>
      </c>
      <c r="I12" s="14" t="s">
        <v>29</v>
      </c>
      <c r="J12" s="8"/>
      <c r="K12" s="8" t="str">
        <f>"185,0"</f>
        <v>185,0</v>
      </c>
      <c r="L12" s="8" t="str">
        <f>"121,1842"</f>
        <v>121,1842</v>
      </c>
      <c r="M12" s="28" t="s">
        <v>214</v>
      </c>
    </row>
    <row r="13" spans="1:13">
      <c r="B13" s="5" t="s">
        <v>52</v>
      </c>
    </row>
    <row r="14" spans="1:13" ht="15">
      <c r="A14" s="54" t="s">
        <v>30</v>
      </c>
      <c r="B14" s="54"/>
      <c r="C14" s="55"/>
      <c r="D14" s="55"/>
      <c r="E14" s="55"/>
      <c r="F14" s="55"/>
      <c r="G14" s="55"/>
      <c r="H14" s="55"/>
      <c r="I14" s="55"/>
      <c r="J14" s="55"/>
    </row>
    <row r="15" spans="1:13">
      <c r="A15" s="8" t="s">
        <v>51</v>
      </c>
      <c r="B15" s="7" t="s">
        <v>31</v>
      </c>
      <c r="C15" s="7" t="s">
        <v>32</v>
      </c>
      <c r="D15" s="7" t="s">
        <v>33</v>
      </c>
      <c r="E15" s="28" t="s">
        <v>228</v>
      </c>
      <c r="F15" s="7" t="s">
        <v>12</v>
      </c>
      <c r="G15" s="15" t="s">
        <v>34</v>
      </c>
      <c r="H15" s="14" t="s">
        <v>34</v>
      </c>
      <c r="I15" s="15" t="s">
        <v>35</v>
      </c>
      <c r="J15" s="8"/>
      <c r="K15" s="8" t="str">
        <f>"200,0"</f>
        <v>200,0</v>
      </c>
      <c r="L15" s="8" t="str">
        <f>"148,1785"</f>
        <v>148,1785</v>
      </c>
      <c r="M15" s="28" t="s">
        <v>202</v>
      </c>
    </row>
    <row r="16" spans="1:13">
      <c r="B16" s="5" t="s">
        <v>52</v>
      </c>
    </row>
    <row r="17" spans="1:13" ht="15">
      <c r="A17" s="54" t="s">
        <v>36</v>
      </c>
      <c r="B17" s="54"/>
      <c r="C17" s="55"/>
      <c r="D17" s="55"/>
      <c r="E17" s="55"/>
      <c r="F17" s="55"/>
      <c r="G17" s="55"/>
      <c r="H17" s="55"/>
      <c r="I17" s="55"/>
      <c r="J17" s="55"/>
    </row>
    <row r="18" spans="1:13">
      <c r="A18" s="8" t="s">
        <v>51</v>
      </c>
      <c r="B18" s="7" t="s">
        <v>37</v>
      </c>
      <c r="C18" s="7" t="s">
        <v>38</v>
      </c>
      <c r="D18" s="7" t="s">
        <v>39</v>
      </c>
      <c r="E18" s="28" t="s">
        <v>223</v>
      </c>
      <c r="F18" s="7" t="s">
        <v>12</v>
      </c>
      <c r="G18" s="14" t="s">
        <v>40</v>
      </c>
      <c r="H18" s="15" t="s">
        <v>41</v>
      </c>
      <c r="I18" s="14" t="s">
        <v>42</v>
      </c>
      <c r="J18" s="8"/>
      <c r="K18" s="8" t="str">
        <f>"235,0"</f>
        <v>235,0</v>
      </c>
      <c r="L18" s="8" t="str">
        <f>"134,1027"</f>
        <v>134,1027</v>
      </c>
      <c r="M18" s="7"/>
    </row>
    <row r="19" spans="1:13">
      <c r="B19" s="5" t="s">
        <v>52</v>
      </c>
    </row>
  </sheetData>
  <mergeCells count="16">
    <mergeCell ref="A5:J5"/>
    <mergeCell ref="A8:J8"/>
    <mergeCell ref="A11:J11"/>
    <mergeCell ref="A14:J14"/>
    <mergeCell ref="A17:J17"/>
    <mergeCell ref="E3:E4"/>
    <mergeCell ref="K3:K4"/>
    <mergeCell ref="L3:L4"/>
    <mergeCell ref="A1:M2"/>
    <mergeCell ref="G3:J3"/>
    <mergeCell ref="A3:A4"/>
    <mergeCell ref="C3:C4"/>
    <mergeCell ref="D3:D4"/>
    <mergeCell ref="M3:M4"/>
    <mergeCell ref="F3:F4"/>
    <mergeCell ref="B3:B4"/>
  </mergeCells>
  <phoneticPr fontId="0" type="noConversion"/>
  <pageMargins left="0.19685039370078741" right="0.47244094488188981" top="0.43307086614173229" bottom="0.47244094488188981" header="0.51181102362204722" footer="0.51181102362204722"/>
  <pageSetup scale="58" fitToHeight="100" orientation="landscape" horizontalDpi="300" verticalDpi="300" r:id="rId1"/>
  <headerFooter alignWithMargins="0">
    <oddFooter>&amp;L&amp;G&amp;R&amp;D&amp;T&amp;P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M20"/>
  <sheetViews>
    <sheetView tabSelected="1" workbookViewId="0">
      <selection sqref="A1:M2"/>
    </sheetView>
  </sheetViews>
  <sheetFormatPr defaultRowHeight="12.75"/>
  <cols>
    <col min="1" max="1" width="7.42578125" style="5" bestFit="1" customWidth="1"/>
    <col min="2" max="2" width="16.140625" style="5" bestFit="1" customWidth="1"/>
    <col min="3" max="3" width="27.85546875" style="5" customWidth="1"/>
    <col min="4" max="4" width="21.42578125" style="5" bestFit="1" customWidth="1"/>
    <col min="5" max="5" width="10.5703125" style="5" bestFit="1" customWidth="1"/>
    <col min="6" max="6" width="32.7109375" style="5" bestFit="1" customWidth="1"/>
    <col min="7" max="9" width="5.5703125" style="6" customWidth="1"/>
    <col min="10" max="10" width="4.85546875" style="6" customWidth="1"/>
    <col min="11" max="11" width="11.28515625" style="6" bestFit="1" customWidth="1"/>
    <col min="12" max="12" width="8.5703125" style="6" bestFit="1" customWidth="1"/>
    <col min="13" max="13" width="17.85546875" style="5" bestFit="1" customWidth="1"/>
    <col min="14" max="16384" width="9.140625" style="3"/>
  </cols>
  <sheetData>
    <row r="1" spans="1:13" s="2" customFormat="1" ht="29.1" customHeight="1">
      <c r="A1" s="43" t="s">
        <v>204</v>
      </c>
      <c r="B1" s="44"/>
      <c r="C1" s="45"/>
      <c r="D1" s="45"/>
      <c r="E1" s="45"/>
      <c r="F1" s="45"/>
      <c r="G1" s="45"/>
      <c r="H1" s="45"/>
      <c r="I1" s="45"/>
      <c r="J1" s="45"/>
      <c r="K1" s="45"/>
      <c r="L1" s="45"/>
      <c r="M1" s="46"/>
    </row>
    <row r="2" spans="1:13" s="2" customFormat="1" ht="62.1" customHeight="1" thickBot="1">
      <c r="A2" s="47"/>
      <c r="B2" s="48"/>
      <c r="C2" s="49"/>
      <c r="D2" s="49"/>
      <c r="E2" s="49"/>
      <c r="F2" s="49"/>
      <c r="G2" s="49"/>
      <c r="H2" s="49"/>
      <c r="I2" s="49"/>
      <c r="J2" s="49"/>
      <c r="K2" s="49"/>
      <c r="L2" s="49"/>
      <c r="M2" s="50"/>
    </row>
    <row r="3" spans="1:13" s="1" customFormat="1" ht="12.75" customHeight="1">
      <c r="A3" s="51" t="s">
        <v>219</v>
      </c>
      <c r="B3" s="56" t="s">
        <v>0</v>
      </c>
      <c r="C3" s="53" t="s">
        <v>220</v>
      </c>
      <c r="D3" s="53" t="s">
        <v>6</v>
      </c>
      <c r="E3" s="37" t="s">
        <v>221</v>
      </c>
      <c r="F3" s="37" t="s">
        <v>5</v>
      </c>
      <c r="G3" s="37" t="s">
        <v>158</v>
      </c>
      <c r="H3" s="37"/>
      <c r="I3" s="37"/>
      <c r="J3" s="37"/>
      <c r="K3" s="37" t="s">
        <v>50</v>
      </c>
      <c r="L3" s="37" t="s">
        <v>3</v>
      </c>
      <c r="M3" s="39" t="s">
        <v>2</v>
      </c>
    </row>
    <row r="4" spans="1:13" s="1" customFormat="1" ht="21" customHeight="1" thickBot="1">
      <c r="A4" s="52"/>
      <c r="B4" s="57"/>
      <c r="C4" s="38"/>
      <c r="D4" s="38"/>
      <c r="E4" s="38"/>
      <c r="F4" s="38"/>
      <c r="G4" s="4">
        <v>1</v>
      </c>
      <c r="H4" s="4">
        <v>2</v>
      </c>
      <c r="I4" s="4">
        <v>3</v>
      </c>
      <c r="J4" s="4" t="s">
        <v>4</v>
      </c>
      <c r="K4" s="38"/>
      <c r="L4" s="38"/>
      <c r="M4" s="40"/>
    </row>
    <row r="5" spans="1:13" ht="15">
      <c r="A5" s="41" t="s">
        <v>16</v>
      </c>
      <c r="B5" s="41"/>
      <c r="C5" s="42"/>
      <c r="D5" s="42"/>
      <c r="E5" s="42"/>
      <c r="F5" s="42"/>
      <c r="G5" s="42"/>
      <c r="H5" s="42"/>
      <c r="I5" s="42"/>
      <c r="J5" s="42"/>
    </row>
    <row r="6" spans="1:13">
      <c r="A6" s="8" t="s">
        <v>51</v>
      </c>
      <c r="B6" s="7" t="s">
        <v>53</v>
      </c>
      <c r="C6" s="7" t="s">
        <v>54</v>
      </c>
      <c r="D6" s="7" t="s">
        <v>55</v>
      </c>
      <c r="E6" s="28" t="s">
        <v>226</v>
      </c>
      <c r="F6" s="7" t="s">
        <v>56</v>
      </c>
      <c r="G6" s="14" t="s">
        <v>64</v>
      </c>
      <c r="H6" s="14" t="s">
        <v>65</v>
      </c>
      <c r="I6" s="15" t="s">
        <v>66</v>
      </c>
      <c r="J6" s="8"/>
      <c r="K6" s="8" t="str">
        <f>"90,0"</f>
        <v>90,0</v>
      </c>
      <c r="L6" s="8" t="str">
        <f>"91,3770"</f>
        <v>91,3770</v>
      </c>
      <c r="M6" s="28" t="s">
        <v>211</v>
      </c>
    </row>
    <row r="7" spans="1:13">
      <c r="B7" s="5" t="s">
        <v>52</v>
      </c>
    </row>
    <row r="8" spans="1:13" ht="15">
      <c r="A8" s="54" t="s">
        <v>8</v>
      </c>
      <c r="B8" s="54"/>
      <c r="C8" s="55"/>
      <c r="D8" s="55"/>
      <c r="E8" s="55"/>
      <c r="F8" s="55"/>
      <c r="G8" s="55"/>
      <c r="H8" s="55"/>
      <c r="I8" s="55"/>
      <c r="J8" s="55"/>
    </row>
    <row r="9" spans="1:13">
      <c r="A9" s="8" t="s">
        <v>51</v>
      </c>
      <c r="B9" s="7" t="s">
        <v>9</v>
      </c>
      <c r="C9" s="7" t="s">
        <v>10</v>
      </c>
      <c r="D9" s="7" t="s">
        <v>11</v>
      </c>
      <c r="E9" s="28" t="s">
        <v>224</v>
      </c>
      <c r="F9" s="7" t="s">
        <v>12</v>
      </c>
      <c r="G9" s="14" t="s">
        <v>81</v>
      </c>
      <c r="H9" s="14" t="s">
        <v>82</v>
      </c>
      <c r="I9" s="15" t="s">
        <v>20</v>
      </c>
      <c r="J9" s="8"/>
      <c r="K9" s="8" t="str">
        <f>"130,0"</f>
        <v>130,0</v>
      </c>
      <c r="L9" s="8" t="str">
        <f>"170,3910"</f>
        <v>170,3910</v>
      </c>
      <c r="M9" s="28" t="s">
        <v>202</v>
      </c>
    </row>
    <row r="10" spans="1:13">
      <c r="B10" s="5" t="s">
        <v>52</v>
      </c>
    </row>
    <row r="11" spans="1:13" ht="15">
      <c r="A11" s="54" t="s">
        <v>16</v>
      </c>
      <c r="B11" s="54"/>
      <c r="C11" s="55"/>
      <c r="D11" s="55"/>
      <c r="E11" s="55"/>
      <c r="F11" s="55"/>
      <c r="G11" s="55"/>
      <c r="H11" s="55"/>
      <c r="I11" s="55"/>
      <c r="J11" s="55"/>
    </row>
    <row r="12" spans="1:13">
      <c r="A12" s="17" t="s">
        <v>51</v>
      </c>
      <c r="B12" s="16" t="s">
        <v>159</v>
      </c>
      <c r="C12" s="16" t="s">
        <v>160</v>
      </c>
      <c r="D12" s="16" t="s">
        <v>19</v>
      </c>
      <c r="E12" s="33" t="s">
        <v>222</v>
      </c>
      <c r="F12" s="16" t="s">
        <v>12</v>
      </c>
      <c r="G12" s="25" t="s">
        <v>91</v>
      </c>
      <c r="H12" s="22" t="s">
        <v>91</v>
      </c>
      <c r="I12" s="22" t="s">
        <v>116</v>
      </c>
      <c r="J12" s="17"/>
      <c r="K12" s="17" t="str">
        <f>"160,0"</f>
        <v>160,0</v>
      </c>
      <c r="L12" s="17" t="str">
        <f>"115,0880"</f>
        <v>115,0880</v>
      </c>
      <c r="M12" s="33" t="s">
        <v>212</v>
      </c>
    </row>
    <row r="13" spans="1:13">
      <c r="A13" s="19" t="s">
        <v>51</v>
      </c>
      <c r="B13" s="18" t="s">
        <v>161</v>
      </c>
      <c r="C13" s="18" t="s">
        <v>162</v>
      </c>
      <c r="D13" s="18" t="s">
        <v>163</v>
      </c>
      <c r="E13" s="32" t="s">
        <v>223</v>
      </c>
      <c r="F13" s="32" t="s">
        <v>210</v>
      </c>
      <c r="G13" s="23" t="s">
        <v>164</v>
      </c>
      <c r="H13" s="23" t="s">
        <v>165</v>
      </c>
      <c r="I13" s="23" t="s">
        <v>121</v>
      </c>
      <c r="J13" s="19"/>
      <c r="K13" s="19" t="str">
        <f>"190,0"</f>
        <v>190,0</v>
      </c>
      <c r="L13" s="19" t="str">
        <f>"138,1490"</f>
        <v>138,1490</v>
      </c>
      <c r="M13" s="32"/>
    </row>
    <row r="14" spans="1:13">
      <c r="B14" s="5" t="s">
        <v>52</v>
      </c>
    </row>
    <row r="15" spans="1:13" ht="15">
      <c r="A15" s="54" t="s">
        <v>22</v>
      </c>
      <c r="B15" s="54"/>
      <c r="C15" s="55"/>
      <c r="D15" s="55"/>
      <c r="E15" s="55"/>
      <c r="F15" s="55"/>
      <c r="G15" s="55"/>
      <c r="H15" s="55"/>
      <c r="I15" s="55"/>
      <c r="J15" s="55"/>
    </row>
    <row r="16" spans="1:13">
      <c r="A16" s="8" t="s">
        <v>51</v>
      </c>
      <c r="B16" s="7" t="s">
        <v>166</v>
      </c>
      <c r="C16" s="7" t="s">
        <v>167</v>
      </c>
      <c r="D16" s="7" t="s">
        <v>168</v>
      </c>
      <c r="E16" s="28" t="s">
        <v>227</v>
      </c>
      <c r="F16" s="7" t="s">
        <v>12</v>
      </c>
      <c r="G16" s="14" t="s">
        <v>28</v>
      </c>
      <c r="H16" s="14" t="s">
        <v>121</v>
      </c>
      <c r="I16" s="15" t="s">
        <v>34</v>
      </c>
      <c r="J16" s="8"/>
      <c r="K16" s="8" t="str">
        <f>"190,0"</f>
        <v>190,0</v>
      </c>
      <c r="L16" s="8" t="str">
        <f>"127,9460"</f>
        <v>127,9460</v>
      </c>
      <c r="M16" s="7"/>
    </row>
    <row r="17" spans="1:13">
      <c r="B17" s="5" t="s">
        <v>52</v>
      </c>
    </row>
    <row r="18" spans="1:13" ht="15">
      <c r="A18" s="54" t="s">
        <v>30</v>
      </c>
      <c r="B18" s="54"/>
      <c r="C18" s="55"/>
      <c r="D18" s="55"/>
      <c r="E18" s="55"/>
      <c r="F18" s="55"/>
      <c r="G18" s="55"/>
      <c r="H18" s="55"/>
      <c r="I18" s="55"/>
      <c r="J18" s="55"/>
    </row>
    <row r="19" spans="1:13">
      <c r="A19" s="8" t="s">
        <v>51</v>
      </c>
      <c r="B19" s="7" t="s">
        <v>169</v>
      </c>
      <c r="C19" s="7" t="s">
        <v>170</v>
      </c>
      <c r="D19" s="7" t="s">
        <v>171</v>
      </c>
      <c r="E19" s="28" t="s">
        <v>223</v>
      </c>
      <c r="F19" s="7" t="s">
        <v>12</v>
      </c>
      <c r="G19" s="14" t="s">
        <v>40</v>
      </c>
      <c r="H19" s="14" t="s">
        <v>41</v>
      </c>
      <c r="I19" s="15" t="s">
        <v>148</v>
      </c>
      <c r="J19" s="8"/>
      <c r="K19" s="8" t="str">
        <f>"232,5"</f>
        <v>232,5</v>
      </c>
      <c r="L19" s="8" t="str">
        <f>"141,5460"</f>
        <v>141,5460</v>
      </c>
      <c r="M19" s="28" t="s">
        <v>212</v>
      </c>
    </row>
    <row r="20" spans="1:13">
      <c r="B20" s="5" t="s">
        <v>52</v>
      </c>
    </row>
  </sheetData>
  <mergeCells count="16">
    <mergeCell ref="A8:J8"/>
    <mergeCell ref="A11:J11"/>
    <mergeCell ref="A15:J15"/>
    <mergeCell ref="A18:J18"/>
    <mergeCell ref="B3:B4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WRPF Двоеборье без экип</vt:lpstr>
      <vt:lpstr>WRPF Жим лежа без экип</vt:lpstr>
      <vt:lpstr>WEPF Жим однослой</vt:lpstr>
      <vt:lpstr>WEPF Жим софт многопетельная</vt:lpstr>
      <vt:lpstr>WEPF Жим софт однопетельная</vt:lpstr>
      <vt:lpstr>WRPF Тяга без экипировки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Tomchin</dc:creator>
  <cp:lastModifiedBy>катя</cp:lastModifiedBy>
  <cp:lastPrinted>2015-07-16T19:10:53Z</cp:lastPrinted>
  <dcterms:created xsi:type="dcterms:W3CDTF">2002-06-16T13:36:44Z</dcterms:created>
  <dcterms:modified xsi:type="dcterms:W3CDTF">2021-04-22T13:22:42Z</dcterms:modified>
</cp:coreProperties>
</file>