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Апрель/"/>
    </mc:Choice>
  </mc:AlternateContent>
  <xr:revisionPtr revIDLastSave="0" documentId="13_ncr:1_{D0572F98-233F-0241-BB4D-427336FDB626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Жим лежа без экип ДК" sheetId="10" r:id="rId5"/>
    <sheet name="WRPF Жим лежа без экип" sheetId="9" r:id="rId6"/>
    <sheet name="WRPF Тяга без экипировки ДК" sheetId="12" r:id="rId7"/>
    <sheet name="WRPF Тяга без экипировки" sheetId="11" r:id="rId8"/>
    <sheet name="WRPF Подъем на бицепс" sheetId="19" r:id="rId9"/>
  </sheets>
  <definedNames>
    <definedName name="_FilterDatabase" localSheetId="3" hidden="1">'WRPF ПЛ в бинтах'!$A$1:$S$3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9" l="1"/>
  <c r="K33" i="19"/>
  <c r="L30" i="19"/>
  <c r="K30" i="19"/>
  <c r="L27" i="19"/>
  <c r="K27" i="19"/>
  <c r="L26" i="19"/>
  <c r="K26" i="19"/>
  <c r="L25" i="19"/>
  <c r="K25" i="19"/>
  <c r="L24" i="19"/>
  <c r="K24" i="19"/>
  <c r="L21" i="19"/>
  <c r="K21" i="19"/>
  <c r="L18" i="19"/>
  <c r="K18" i="19"/>
  <c r="L17" i="19"/>
  <c r="K17" i="19"/>
  <c r="L16" i="19"/>
  <c r="K16" i="19"/>
  <c r="L15" i="19"/>
  <c r="K15" i="19"/>
  <c r="L14" i="19"/>
  <c r="K14" i="19"/>
  <c r="L13" i="19"/>
  <c r="K13" i="19"/>
  <c r="L10" i="19"/>
  <c r="K10" i="19"/>
  <c r="L9" i="19"/>
  <c r="K9" i="19"/>
  <c r="L6" i="19"/>
  <c r="K6" i="19"/>
  <c r="L12" i="12"/>
  <c r="K12" i="12"/>
  <c r="L9" i="12"/>
  <c r="K9" i="12"/>
  <c r="L6" i="12"/>
  <c r="K6" i="12"/>
  <c r="L12" i="11"/>
  <c r="K12" i="11"/>
  <c r="L9" i="11"/>
  <c r="L6" i="11"/>
  <c r="K6" i="11"/>
  <c r="L28" i="10"/>
  <c r="K28" i="10"/>
  <c r="L25" i="10"/>
  <c r="K25" i="10"/>
  <c r="L22" i="10"/>
  <c r="K22" i="10"/>
  <c r="L21" i="10"/>
  <c r="K21" i="10"/>
  <c r="L20" i="10"/>
  <c r="K20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9" i="10"/>
  <c r="K9" i="10"/>
  <c r="L6" i="10"/>
  <c r="K6" i="10"/>
  <c r="L28" i="9"/>
  <c r="K28" i="9"/>
  <c r="L25" i="9"/>
  <c r="K25" i="9"/>
  <c r="L22" i="9"/>
  <c r="K22" i="9"/>
  <c r="L19" i="9"/>
  <c r="K19" i="9"/>
  <c r="L16" i="9"/>
  <c r="K16" i="9"/>
  <c r="L15" i="9"/>
  <c r="K15" i="9"/>
  <c r="L12" i="9"/>
  <c r="K12" i="9"/>
  <c r="L11" i="9"/>
  <c r="K11" i="9"/>
  <c r="L10" i="9"/>
  <c r="K10" i="9"/>
  <c r="L7" i="9"/>
  <c r="K7" i="9"/>
  <c r="L6" i="9"/>
  <c r="K6" i="9"/>
  <c r="T15" i="8"/>
  <c r="S15" i="8"/>
  <c r="T12" i="8"/>
  <c r="S12" i="8"/>
  <c r="T9" i="8"/>
  <c r="T6" i="8"/>
  <c r="S6" i="8"/>
  <c r="T6" i="7"/>
  <c r="S6" i="7"/>
  <c r="T6" i="6"/>
  <c r="S6" i="6"/>
  <c r="T6" i="5"/>
  <c r="S6" i="5"/>
</calcChain>
</file>

<file path=xl/sharedStrings.xml><?xml version="1.0" encoding="utf-8"?>
<sst xmlns="http://schemas.openxmlformats.org/spreadsheetml/2006/main" count="805" uniqueCount="272">
  <si>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</si>
  <si>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</si>
  <si>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</si>
  <si>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</si>
  <si>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</si>
  <si>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</si>
  <si>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</si>
  <si>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</si>
  <si>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</si>
  <si>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</si>
  <si>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100</t>
  </si>
  <si>
    <t>Непша Александр</t>
  </si>
  <si>
    <t>Открытая (16.07.1992)/28</t>
  </si>
  <si>
    <t>94,00</t>
  </si>
  <si>
    <t xml:space="preserve">Иркутск/Иркутская область </t>
  </si>
  <si>
    <t>220,0</t>
  </si>
  <si>
    <t>235,0</t>
  </si>
  <si>
    <t>140,0</t>
  </si>
  <si>
    <t>150,0</t>
  </si>
  <si>
    <t>155,0</t>
  </si>
  <si>
    <t>215,0</t>
  </si>
  <si>
    <t>222,5</t>
  </si>
  <si>
    <t>230,0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</si>
  <si>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</si>
  <si>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</si>
  <si>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</si>
  <si>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</si>
  <si>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</si>
  <si>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</si>
  <si>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Wilks </t>
  </si>
  <si>
    <t>100</t>
  </si>
  <si>
    <t>1</t>
  </si>
  <si>
    <t/>
  </si>
  <si>
    <t>ВЕСОВАЯ КАТЕГОРИЯ   48</t>
  </si>
  <si>
    <t>Нурутдинова Ольга</t>
  </si>
  <si>
    <t>Открытая (07.11.1980)/40</t>
  </si>
  <si>
    <t>47,90</t>
  </si>
  <si>
    <t>80,0</t>
  </si>
  <si>
    <t>85,0</t>
  </si>
  <si>
    <t>87,5</t>
  </si>
  <si>
    <t>47,5</t>
  </si>
  <si>
    <t>50,0</t>
  </si>
  <si>
    <t>105,0</t>
  </si>
  <si>
    <t>115,0</t>
  </si>
  <si>
    <t>ВЕСОВАЯ КАТЕГОРИЯ   82.5</t>
  </si>
  <si>
    <t>Беляев Алексей</t>
  </si>
  <si>
    <t>Открытая (01.09.1993)/27</t>
  </si>
  <si>
    <t>79,50</t>
  </si>
  <si>
    <t xml:space="preserve">Ангарск/Иркутская область </t>
  </si>
  <si>
    <t>170,0</t>
  </si>
  <si>
    <t>180,0</t>
  </si>
  <si>
    <t>195,0</t>
  </si>
  <si>
    <t>132,5</t>
  </si>
  <si>
    <t>135,0</t>
  </si>
  <si>
    <t>142,5</t>
  </si>
  <si>
    <t>200,0</t>
  </si>
  <si>
    <t>210,0</t>
  </si>
  <si>
    <t>82.5</t>
  </si>
  <si>
    <t>ВЕСОВАЯ КАТЕГОРИЯ   52</t>
  </si>
  <si>
    <t>Гусева Алена</t>
  </si>
  <si>
    <t>Открытая (31.03.1978)/43</t>
  </si>
  <si>
    <t>50,80</t>
  </si>
  <si>
    <t>92,5</t>
  </si>
  <si>
    <t>95,0</t>
  </si>
  <si>
    <t>52,5</t>
  </si>
  <si>
    <t>55,0</t>
  </si>
  <si>
    <t>112,5</t>
  </si>
  <si>
    <t>117,5</t>
  </si>
  <si>
    <t>120,0</t>
  </si>
  <si>
    <t>Сускин Михаил</t>
  </si>
  <si>
    <t>Открытая (29.06.1982)/38</t>
  </si>
  <si>
    <t>79,60</t>
  </si>
  <si>
    <t>130,0</t>
  </si>
  <si>
    <t>ВЕСОВАЯ КАТЕГОРИЯ   90</t>
  </si>
  <si>
    <t>Худоногов Никита</t>
  </si>
  <si>
    <t>Открытая (03.10.1991)/29</t>
  </si>
  <si>
    <t>88,10</t>
  </si>
  <si>
    <t>160,0</t>
  </si>
  <si>
    <t>177,5</t>
  </si>
  <si>
    <t>110,0</t>
  </si>
  <si>
    <t>190,0</t>
  </si>
  <si>
    <t xml:space="preserve">Нурутдинов М. </t>
  </si>
  <si>
    <t>Сосновский Никита</t>
  </si>
  <si>
    <t>Открытая (15.12.1987)/33</t>
  </si>
  <si>
    <t>95,10</t>
  </si>
  <si>
    <t>145,0</t>
  </si>
  <si>
    <t>250,0</t>
  </si>
  <si>
    <t>262,5</t>
  </si>
  <si>
    <t>90</t>
  </si>
  <si>
    <t>-</t>
  </si>
  <si>
    <t>ВЕСОВАЯ КАТЕГОРИЯ   75</t>
  </si>
  <si>
    <t>Пашин Евгений</t>
  </si>
  <si>
    <t>Открытая (24.03.1990)/31</t>
  </si>
  <si>
    <t>74,90</t>
  </si>
  <si>
    <t>Зубихин Владислав</t>
  </si>
  <si>
    <t>Открытая (14.05.1995)/25</t>
  </si>
  <si>
    <t>74,20</t>
  </si>
  <si>
    <t>122,5</t>
  </si>
  <si>
    <t>Новицкий Артем</t>
  </si>
  <si>
    <t>Открытая (27.02.1990)/31</t>
  </si>
  <si>
    <t>81,50</t>
  </si>
  <si>
    <t>152,5</t>
  </si>
  <si>
    <t>Ульянченко Сергей</t>
  </si>
  <si>
    <t>Открытая (09.03.1988)/33</t>
  </si>
  <si>
    <t>80,30</t>
  </si>
  <si>
    <t>Бикмухаметов Максим</t>
  </si>
  <si>
    <t>Открытая (11.05.1985)/35</t>
  </si>
  <si>
    <t>80,50</t>
  </si>
  <si>
    <t>100,0</t>
  </si>
  <si>
    <t>Амиров Фираддин</t>
  </si>
  <si>
    <t>Юноши 14-16 (14.10.2004)/16</t>
  </si>
  <si>
    <t>88,60</t>
  </si>
  <si>
    <t>90,0</t>
  </si>
  <si>
    <t>Фаткулов Артем</t>
  </si>
  <si>
    <t>Мастера 40-49 (17.07.1978)/42</t>
  </si>
  <si>
    <t>89,40</t>
  </si>
  <si>
    <t>Вислогузов Алексей</t>
  </si>
  <si>
    <t>Открытая (22.03.1990)/31</t>
  </si>
  <si>
    <t>96,90</t>
  </si>
  <si>
    <t>205,0</t>
  </si>
  <si>
    <t>ВЕСОВАЯ КАТЕГОРИЯ   110</t>
  </si>
  <si>
    <t>Непомнящих Алексей</t>
  </si>
  <si>
    <t>Открытая (27.01.1987)/34</t>
  </si>
  <si>
    <t>102,40</t>
  </si>
  <si>
    <t>ВЕСОВАЯ КАТЕГОРИЯ   140</t>
  </si>
  <si>
    <t>Чуркин Антон</t>
  </si>
  <si>
    <t>Открытая (22.04.1986)/34</t>
  </si>
  <si>
    <t>135,00</t>
  </si>
  <si>
    <t xml:space="preserve">Байкальск/Иркутская область </t>
  </si>
  <si>
    <t>217,5</t>
  </si>
  <si>
    <t>225,0</t>
  </si>
  <si>
    <t>ВЕСОВАЯ КАТЕГОРИЯ   140+</t>
  </si>
  <si>
    <t>Чахалов Василий</t>
  </si>
  <si>
    <t>Открытая (07.12.1993)/27</t>
  </si>
  <si>
    <t>172,90</t>
  </si>
  <si>
    <t xml:space="preserve">Результат </t>
  </si>
  <si>
    <t>140</t>
  </si>
  <si>
    <t>126,4500</t>
  </si>
  <si>
    <t>123,3200</t>
  </si>
  <si>
    <t>140+</t>
  </si>
  <si>
    <t>108,3400</t>
  </si>
  <si>
    <t>Результат</t>
  </si>
  <si>
    <t>2</t>
  </si>
  <si>
    <t>3</t>
  </si>
  <si>
    <t>Ляхова Алла</t>
  </si>
  <si>
    <t>Открытая (21.08.1986)/34</t>
  </si>
  <si>
    <t>47,20</t>
  </si>
  <si>
    <t xml:space="preserve">Шелехов/Иркутская область </t>
  </si>
  <si>
    <t>40,0</t>
  </si>
  <si>
    <t>45,0</t>
  </si>
  <si>
    <t>Чиркова Дарья</t>
  </si>
  <si>
    <t>Девушки 14-16 (06.08.2004)/16</t>
  </si>
  <si>
    <t>49,10</t>
  </si>
  <si>
    <t>37,5</t>
  </si>
  <si>
    <t>Максимов Михаил</t>
  </si>
  <si>
    <t>Юноши 17-19 (09.07.2002)/18</t>
  </si>
  <si>
    <t>73,50</t>
  </si>
  <si>
    <t>Бурдуковский Алексей</t>
  </si>
  <si>
    <t>Открытая (05.01.1991)/30</t>
  </si>
  <si>
    <t>71,90</t>
  </si>
  <si>
    <t>125,0</t>
  </si>
  <si>
    <t>Жуков Александр</t>
  </si>
  <si>
    <t>Открытая (28.03.1986)/35</t>
  </si>
  <si>
    <t>73,10</t>
  </si>
  <si>
    <t>Акопян Ваган</t>
  </si>
  <si>
    <t>Мастера 40-49 (22.12.1978)/42</t>
  </si>
  <si>
    <t>73,70</t>
  </si>
  <si>
    <t>107,5</t>
  </si>
  <si>
    <t>Тетерин Сергей</t>
  </si>
  <si>
    <t>Мастера 50-59 (24.03.1962)/59</t>
  </si>
  <si>
    <t>Асхаев Александр</t>
  </si>
  <si>
    <t>Открытая (07.12.1991)/29</t>
  </si>
  <si>
    <t>82,40</t>
  </si>
  <si>
    <t>137,5</t>
  </si>
  <si>
    <t>Шадрин Константин</t>
  </si>
  <si>
    <t>Открытая (27.03.1989)/32</t>
  </si>
  <si>
    <t>79,10</t>
  </si>
  <si>
    <t>Парыгин Александр</t>
  </si>
  <si>
    <t>Открытая (24.08.1984)/36</t>
  </si>
  <si>
    <t>88,70</t>
  </si>
  <si>
    <t>Криворот Никита</t>
  </si>
  <si>
    <t>Юноши 17-19 (23.03.2004)/17</t>
  </si>
  <si>
    <t>106,70</t>
  </si>
  <si>
    <t>110</t>
  </si>
  <si>
    <t>75</t>
  </si>
  <si>
    <t>102,9120</t>
  </si>
  <si>
    <t>91,8125</t>
  </si>
  <si>
    <t>90,5040</t>
  </si>
  <si>
    <t>ВЕСОВАЯ КАТЕГОРИЯ   60</t>
  </si>
  <si>
    <t>Энгельгард Ольга</t>
  </si>
  <si>
    <t>Открытая (11.03.1985)/36</t>
  </si>
  <si>
    <t>59,60</t>
  </si>
  <si>
    <t>Арутюнян Роберт</t>
  </si>
  <si>
    <t>Открытая (02.04.1994)/27</t>
  </si>
  <si>
    <t>187,5</t>
  </si>
  <si>
    <t>ВЕСОВАЯ КАТЕГОРИЯ   67.5</t>
  </si>
  <si>
    <t>Скоробогатов Гордей</t>
  </si>
  <si>
    <t>Юноши 17-19 (10.07.2003)/17</t>
  </si>
  <si>
    <t>66,00</t>
  </si>
  <si>
    <t>82,5</t>
  </si>
  <si>
    <t xml:space="preserve">Gloss </t>
  </si>
  <si>
    <t>4</t>
  </si>
  <si>
    <t>ВЕСОВАЯ КАТЕГОРИЯ   56</t>
  </si>
  <si>
    <t>Лыткина Алла</t>
  </si>
  <si>
    <t>Открытая (25.07.1983)/37</t>
  </si>
  <si>
    <t>55,40</t>
  </si>
  <si>
    <t>25,0</t>
  </si>
  <si>
    <t>27,5</t>
  </si>
  <si>
    <t>60,0</t>
  </si>
  <si>
    <t>62,5</t>
  </si>
  <si>
    <t>67,5</t>
  </si>
  <si>
    <t>Тишков Николай</t>
  </si>
  <si>
    <t>76,50</t>
  </si>
  <si>
    <t>35,0</t>
  </si>
  <si>
    <t>Брюханов Данила</t>
  </si>
  <si>
    <t>92,90</t>
  </si>
  <si>
    <t>70,0</t>
  </si>
  <si>
    <t>Анохов Олег</t>
  </si>
  <si>
    <t>Открытая (19.03.1982)/39</t>
  </si>
  <si>
    <t>93,90</t>
  </si>
  <si>
    <t>65,0</t>
  </si>
  <si>
    <t>Березовский Степан</t>
  </si>
  <si>
    <t>Открытая (26.08.1988)/32</t>
  </si>
  <si>
    <t>98,60</t>
  </si>
  <si>
    <t>75,0</t>
  </si>
  <si>
    <t>ВЕСОВАЯ КАТЕГОРИЯ   125</t>
  </si>
  <si>
    <t>Кушнир Владимир</t>
  </si>
  <si>
    <t>Открытая (22.03.1977)/44</t>
  </si>
  <si>
    <t>119,50</t>
  </si>
  <si>
    <t>48,6255</t>
  </si>
  <si>
    <t>125</t>
  </si>
  <si>
    <t>44,1160</t>
  </si>
  <si>
    <t>43,1888</t>
  </si>
  <si>
    <t>5</t>
  </si>
  <si>
    <t>Тарасов К.</t>
  </si>
  <si>
    <t>Открытый мастерский турнир "3S CUP"
WRPF любители Пауэрлифтинг классический в бинтах
Ангарск/Иркутская область, 10 апреля 2021 года</t>
  </si>
  <si>
    <t>Открытый мастерский турнир "3S CUP"
WRPF Строгий подъем штанги на бицепс
Ангарск/Иркутская область, 10 апреля 2021 года</t>
  </si>
  <si>
    <t>Открытый мастерский турнир "3S CUP"
WRPF любители Становая тяга без экипировки ДК
Ангарск/Иркутская область, 10 апреля 2021 года</t>
  </si>
  <si>
    <t>Открытый мастерский турнир "3S CUP"
WRPF любители Становая тяга без экипировки
Ангарск/Иркутская область, 10 апреля 2021 года</t>
  </si>
  <si>
    <t>Открытый мастерский турнир "3S CUP"
WRPF любители Жим лежа без экипировки ДК
Ангарск/Иркутская область, 10 апреля 2021 года</t>
  </si>
  <si>
    <t>Открытый мастерский турнир "3S CUP"
WRPF любители Жим лежа без экипировки
Ангарск/Иркутская область, 10 апреля 2021 года</t>
  </si>
  <si>
    <t>Открытый мастерский турнир "3S CUP"
WRPF любители Пауэрлифтинг без экипировки ДК
Ангарск/Иркутская область, 10 апреля 2021 года</t>
  </si>
  <si>
    <t>Открытый мастерский турнир "3S CUP"
WRPF любители Пауэрлифтинг без экипировки
Ангарск/Иркутская область, 10 апреля 2021 года</t>
  </si>
  <si>
    <t>Открытый мастерский турнир "3S CUP"
WRPF любители Пауэрлифтинг классический в бинтах ДК
Ангарск/Иркутская область, 10 апреля 2021 года</t>
  </si>
  <si>
    <t>Нурутдинов М.</t>
  </si>
  <si>
    <t xml:space="preserve">Тарасов К. </t>
  </si>
  <si>
    <t>Лаврентьев Н.</t>
  </si>
  <si>
    <t xml:space="preserve">Улан-Удэ/Республика Бурятия </t>
  </si>
  <si>
    <t>Вислогузов А.</t>
  </si>
  <si>
    <t>Томилин А.</t>
  </si>
  <si>
    <t>Черных Е.</t>
  </si>
  <si>
    <t>Макаренко В.</t>
  </si>
  <si>
    <t>Усолье-Сибирское/Иркутская область</t>
  </si>
  <si>
    <t>Дуганова К.</t>
  </si>
  <si>
    <t>Блинов А.</t>
  </si>
  <si>
    <t>Весовая категория</t>
  </si>
  <si>
    <t xml:space="preserve">Вяхирев И. </t>
  </si>
  <si>
    <t>Мастера 50-59 (26.07.1965)/55</t>
  </si>
  <si>
    <t>Юноши 13-19 (14.10.2004)/16</t>
  </si>
  <si>
    <t>Юниоры 20-23 (17.08.2000)/20</t>
  </si>
  <si>
    <t>Кушнир В.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</si>
  <si>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</si>
  <si>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</si>
  <si>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</si>
  <si>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</si>
  <si>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</si>
  <si>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</si>
  <si>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M2</t>
  </si>
  <si>
    <t>T</t>
  </si>
  <si>
    <t>J</t>
  </si>
  <si>
    <t>T2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</si>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</sst>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A5CE-1806-451B-9ADE-89995C405CBF}">
  <dimension ref="A1:U16"/>
  <sheetViews>
    <sheetView tabSelected="1"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17.83203125" style="5" customWidth="1"/>
    <col min="5" max="5" width="18.6640625" style="5" bestFit="1" customWidth="1"/>
    <col min="6" max="6" width="30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2.83203125" style="5" customWidth="1"/>
    <col min="22" max="16384" width="9.1640625" style="3"/>
  </cols>
  <sheetData>
    <row r="1" spans="1:21" s="2" customFormat="1" ht="29" customHeight="1">
      <c r="A1" s="36" t="s">
        <v>241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7</v>
      </c>
      <c r="H3" s="30"/>
      <c r="I3" s="30"/>
      <c r="J3" s="30"/>
      <c r="K3" s="30" t="s">
        <v>8</v>
      </c>
      <c r="L3" s="30"/>
      <c r="M3" s="30"/>
      <c r="N3" s="30"/>
      <c r="O3" s="30" t="s">
        <v>9</v>
      </c>
      <c r="P3" s="30"/>
      <c r="Q3" s="30"/>
      <c r="R3" s="30"/>
      <c r="S3" s="51" t="s">
        <v>1</v>
      </c>
      <c r="T3" s="30" t="s">
        <v>3</v>
      </c>
      <c r="U3" s="32" t="s">
        <v>2</v>
      </c>
    </row>
    <row r="4" spans="1:21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31"/>
      <c r="U4" s="33"/>
    </row>
    <row r="5" spans="1:21" ht="16">
      <c r="A5" s="34" t="s">
        <v>58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8" t="s">
        <v>31</v>
      </c>
      <c r="B6" s="7" t="s">
        <v>59</v>
      </c>
      <c r="C6" s="7" t="s">
        <v>60</v>
      </c>
      <c r="D6" s="7" t="s">
        <v>61</v>
      </c>
      <c r="E6" s="7" t="s">
        <v>265</v>
      </c>
      <c r="F6" s="7" t="s">
        <v>14</v>
      </c>
      <c r="G6" s="14" t="s">
        <v>39</v>
      </c>
      <c r="H6" s="14" t="s">
        <v>62</v>
      </c>
      <c r="I6" s="15" t="s">
        <v>63</v>
      </c>
      <c r="J6" s="8"/>
      <c r="K6" s="14" t="s">
        <v>41</v>
      </c>
      <c r="L6" s="14" t="s">
        <v>64</v>
      </c>
      <c r="M6" s="15" t="s">
        <v>65</v>
      </c>
      <c r="N6" s="8"/>
      <c r="O6" s="14" t="s">
        <v>66</v>
      </c>
      <c r="P6" s="14" t="s">
        <v>67</v>
      </c>
      <c r="Q6" s="15" t="s">
        <v>68</v>
      </c>
      <c r="R6" s="8"/>
      <c r="S6" s="29" t="str">
        <f>"262,5"</f>
        <v>262,5</v>
      </c>
      <c r="T6" s="8" t="str">
        <f>"333,1650"</f>
        <v>333,1650</v>
      </c>
      <c r="U6" s="7" t="s">
        <v>246</v>
      </c>
    </row>
    <row r="7" spans="1:21">
      <c r="B7" s="5" t="s">
        <v>32</v>
      </c>
    </row>
    <row r="8" spans="1:21" ht="16">
      <c r="A8" s="47" t="s">
        <v>44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8" t="s">
        <v>89</v>
      </c>
      <c r="B9" s="7" t="s">
        <v>69</v>
      </c>
      <c r="C9" s="7" t="s">
        <v>70</v>
      </c>
      <c r="D9" s="7" t="s">
        <v>71</v>
      </c>
      <c r="E9" s="7" t="s">
        <v>265</v>
      </c>
      <c r="F9" s="7" t="s">
        <v>247</v>
      </c>
      <c r="G9" s="15" t="s">
        <v>72</v>
      </c>
      <c r="H9" s="15" t="s">
        <v>72</v>
      </c>
      <c r="I9" s="15" t="s">
        <v>72</v>
      </c>
      <c r="J9" s="8"/>
      <c r="K9" s="15"/>
      <c r="L9" s="8"/>
      <c r="M9" s="8"/>
      <c r="N9" s="8"/>
      <c r="O9" s="15"/>
      <c r="P9" s="8"/>
      <c r="Q9" s="8"/>
      <c r="R9" s="8"/>
      <c r="S9" s="29">
        <v>0</v>
      </c>
      <c r="T9" s="8" t="str">
        <f>"0,0000"</f>
        <v>0,0000</v>
      </c>
      <c r="U9" s="7"/>
    </row>
    <row r="10" spans="1:21">
      <c r="B10" s="5" t="s">
        <v>32</v>
      </c>
    </row>
    <row r="11" spans="1:21" ht="16">
      <c r="A11" s="47" t="s">
        <v>73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8" t="s">
        <v>31</v>
      </c>
      <c r="B12" s="7" t="s">
        <v>74</v>
      </c>
      <c r="C12" s="7" t="s">
        <v>75</v>
      </c>
      <c r="D12" s="7" t="s">
        <v>76</v>
      </c>
      <c r="E12" s="7" t="s">
        <v>265</v>
      </c>
      <c r="F12" s="7" t="s">
        <v>14</v>
      </c>
      <c r="G12" s="14" t="s">
        <v>77</v>
      </c>
      <c r="H12" s="14" t="s">
        <v>49</v>
      </c>
      <c r="I12" s="14" t="s">
        <v>78</v>
      </c>
      <c r="J12" s="8"/>
      <c r="K12" s="14" t="s">
        <v>42</v>
      </c>
      <c r="L12" s="14" t="s">
        <v>79</v>
      </c>
      <c r="M12" s="14" t="s">
        <v>43</v>
      </c>
      <c r="N12" s="8"/>
      <c r="O12" s="14" t="s">
        <v>49</v>
      </c>
      <c r="P12" s="14" t="s">
        <v>50</v>
      </c>
      <c r="Q12" s="14" t="s">
        <v>80</v>
      </c>
      <c r="R12" s="8"/>
      <c r="S12" s="29" t="str">
        <f>"482,5"</f>
        <v>482,5</v>
      </c>
      <c r="T12" s="8" t="str">
        <f>"311,4538"</f>
        <v>311,4538</v>
      </c>
      <c r="U12" s="7" t="s">
        <v>81</v>
      </c>
    </row>
    <row r="13" spans="1:21">
      <c r="B13" s="5" t="s">
        <v>32</v>
      </c>
    </row>
    <row r="14" spans="1:21" ht="16">
      <c r="A14" s="47" t="s">
        <v>10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8" t="s">
        <v>31</v>
      </c>
      <c r="B15" s="7" t="s">
        <v>82</v>
      </c>
      <c r="C15" s="7" t="s">
        <v>83</v>
      </c>
      <c r="D15" s="7" t="s">
        <v>84</v>
      </c>
      <c r="E15" s="7" t="s">
        <v>265</v>
      </c>
      <c r="F15" s="7" t="s">
        <v>14</v>
      </c>
      <c r="G15" s="14" t="s">
        <v>55</v>
      </c>
      <c r="H15" s="14" t="s">
        <v>20</v>
      </c>
      <c r="I15" s="14" t="s">
        <v>15</v>
      </c>
      <c r="J15" s="8"/>
      <c r="K15" s="14" t="s">
        <v>53</v>
      </c>
      <c r="L15" s="14" t="s">
        <v>85</v>
      </c>
      <c r="M15" s="8"/>
      <c r="N15" s="8"/>
      <c r="O15" s="14" t="s">
        <v>22</v>
      </c>
      <c r="P15" s="14" t="s">
        <v>86</v>
      </c>
      <c r="Q15" s="14" t="s">
        <v>87</v>
      </c>
      <c r="R15" s="8"/>
      <c r="S15" s="29" t="str">
        <f>"627,5"</f>
        <v>627,5</v>
      </c>
      <c r="T15" s="8" t="str">
        <f>"390,1167"</f>
        <v>390,1167</v>
      </c>
      <c r="U15" s="7"/>
    </row>
    <row r="16" spans="1:21">
      <c r="B16" s="5" t="s">
        <v>32</v>
      </c>
    </row>
  </sheetData>
  <mergeCells count="17">
    <mergeCell ref="A8:R8"/>
    <mergeCell ref="A11:R11"/>
    <mergeCell ref="A14:R14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4BB4-D626-4652-9C03-97906E9FDAD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5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36" t="s">
        <v>242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7</v>
      </c>
      <c r="H3" s="30"/>
      <c r="I3" s="30"/>
      <c r="J3" s="30"/>
      <c r="K3" s="30" t="s">
        <v>8</v>
      </c>
      <c r="L3" s="30"/>
      <c r="M3" s="30"/>
      <c r="N3" s="30"/>
      <c r="O3" s="30" t="s">
        <v>9</v>
      </c>
      <c r="P3" s="30"/>
      <c r="Q3" s="30"/>
      <c r="R3" s="30"/>
      <c r="S3" s="30" t="s">
        <v>1</v>
      </c>
      <c r="T3" s="30" t="s">
        <v>3</v>
      </c>
      <c r="U3" s="32" t="s">
        <v>2</v>
      </c>
    </row>
    <row r="4" spans="1:21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1"/>
      <c r="T4" s="31"/>
      <c r="U4" s="33"/>
    </row>
    <row r="5" spans="1:21" ht="16">
      <c r="A5" s="34" t="s">
        <v>44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8" t="s">
        <v>31</v>
      </c>
      <c r="B6" s="7" t="s">
        <v>45</v>
      </c>
      <c r="C6" s="7" t="s">
        <v>46</v>
      </c>
      <c r="D6" s="7" t="s">
        <v>47</v>
      </c>
      <c r="E6" s="7" t="s">
        <v>265</v>
      </c>
      <c r="F6" s="7" t="s">
        <v>48</v>
      </c>
      <c r="G6" s="14" t="s">
        <v>49</v>
      </c>
      <c r="H6" s="14" t="s">
        <v>50</v>
      </c>
      <c r="I6" s="15" t="s">
        <v>51</v>
      </c>
      <c r="J6" s="8"/>
      <c r="K6" s="15" t="s">
        <v>52</v>
      </c>
      <c r="L6" s="14" t="s">
        <v>53</v>
      </c>
      <c r="M6" s="14" t="s">
        <v>54</v>
      </c>
      <c r="N6" s="8"/>
      <c r="O6" s="14" t="s">
        <v>55</v>
      </c>
      <c r="P6" s="14" t="s">
        <v>56</v>
      </c>
      <c r="Q6" s="14" t="s">
        <v>20</v>
      </c>
      <c r="R6" s="8"/>
      <c r="S6" s="8" t="str">
        <f>"537,5"</f>
        <v>537,5</v>
      </c>
      <c r="T6" s="8" t="str">
        <f>"368,4025"</f>
        <v>368,4025</v>
      </c>
      <c r="U6" s="7" t="s">
        <v>245</v>
      </c>
    </row>
    <row r="7" spans="1:21">
      <c r="B7" s="5" t="s">
        <v>32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DD2F-B61B-4BB3-B4E6-2544917DA53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7" style="5" bestFit="1" customWidth="1"/>
    <col min="22" max="16384" width="9.1640625" style="3"/>
  </cols>
  <sheetData>
    <row r="1" spans="1:21" s="2" customFormat="1" ht="29" customHeight="1">
      <c r="A1" s="36" t="s">
        <v>243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7</v>
      </c>
      <c r="H3" s="30"/>
      <c r="I3" s="30"/>
      <c r="J3" s="30"/>
      <c r="K3" s="30" t="s">
        <v>8</v>
      </c>
      <c r="L3" s="30"/>
      <c r="M3" s="30"/>
      <c r="N3" s="30"/>
      <c r="O3" s="30" t="s">
        <v>9</v>
      </c>
      <c r="P3" s="30"/>
      <c r="Q3" s="30"/>
      <c r="R3" s="30"/>
      <c r="S3" s="30" t="s">
        <v>1</v>
      </c>
      <c r="T3" s="30" t="s">
        <v>3</v>
      </c>
      <c r="U3" s="32" t="s">
        <v>2</v>
      </c>
    </row>
    <row r="4" spans="1:21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1"/>
      <c r="T4" s="31"/>
      <c r="U4" s="33"/>
    </row>
    <row r="5" spans="1:21" ht="16">
      <c r="A5" s="34" t="s">
        <v>33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8" t="s">
        <v>31</v>
      </c>
      <c r="B6" s="7" t="s">
        <v>34</v>
      </c>
      <c r="C6" s="7" t="s">
        <v>35</v>
      </c>
      <c r="D6" s="7" t="s">
        <v>36</v>
      </c>
      <c r="E6" s="7" t="s">
        <v>265</v>
      </c>
      <c r="F6" s="7" t="s">
        <v>14</v>
      </c>
      <c r="G6" s="14" t="s">
        <v>37</v>
      </c>
      <c r="H6" s="14" t="s">
        <v>38</v>
      </c>
      <c r="I6" s="14" t="s">
        <v>39</v>
      </c>
      <c r="J6" s="8"/>
      <c r="K6" s="14" t="s">
        <v>40</v>
      </c>
      <c r="L6" s="15" t="s">
        <v>41</v>
      </c>
      <c r="M6" s="15" t="s">
        <v>41</v>
      </c>
      <c r="N6" s="8"/>
      <c r="O6" s="14" t="s">
        <v>42</v>
      </c>
      <c r="P6" s="15" t="s">
        <v>43</v>
      </c>
      <c r="Q6" s="15" t="s">
        <v>43</v>
      </c>
      <c r="R6" s="8"/>
      <c r="S6" s="8" t="str">
        <f>"240,0"</f>
        <v>240,0</v>
      </c>
      <c r="T6" s="8" t="str">
        <f>"318,3600"</f>
        <v>318,3600</v>
      </c>
      <c r="U6" s="7" t="s">
        <v>244</v>
      </c>
    </row>
    <row r="7" spans="1:21">
      <c r="B7" s="5" t="s">
        <v>32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36" t="s">
        <v>235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7</v>
      </c>
      <c r="H3" s="30"/>
      <c r="I3" s="30"/>
      <c r="J3" s="30"/>
      <c r="K3" s="30" t="s">
        <v>8</v>
      </c>
      <c r="L3" s="30"/>
      <c r="M3" s="30"/>
      <c r="N3" s="30"/>
      <c r="O3" s="30" t="s">
        <v>9</v>
      </c>
      <c r="P3" s="30"/>
      <c r="Q3" s="30"/>
      <c r="R3" s="30"/>
      <c r="S3" s="30" t="s">
        <v>1</v>
      </c>
      <c r="T3" s="30" t="s">
        <v>3</v>
      </c>
      <c r="U3" s="32" t="s">
        <v>2</v>
      </c>
    </row>
    <row r="4" spans="1:21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1"/>
      <c r="T4" s="31"/>
      <c r="U4" s="33"/>
    </row>
    <row r="5" spans="1:21" ht="16">
      <c r="A5" s="34" t="s">
        <v>10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>
      <c r="A6" s="8" t="s">
        <v>31</v>
      </c>
      <c r="B6" s="7" t="s">
        <v>11</v>
      </c>
      <c r="C6" s="7" t="s">
        <v>12</v>
      </c>
      <c r="D6" s="7" t="s">
        <v>13</v>
      </c>
      <c r="E6" s="7" t="s">
        <v>265</v>
      </c>
      <c r="F6" s="7" t="s">
        <v>14</v>
      </c>
      <c r="G6" s="14" t="s">
        <v>15</v>
      </c>
      <c r="H6" s="15" t="s">
        <v>16</v>
      </c>
      <c r="I6" s="14" t="s">
        <v>16</v>
      </c>
      <c r="J6" s="8"/>
      <c r="K6" s="14" t="s">
        <v>17</v>
      </c>
      <c r="L6" s="15" t="s">
        <v>18</v>
      </c>
      <c r="M6" s="15" t="s">
        <v>19</v>
      </c>
      <c r="N6" s="8"/>
      <c r="O6" s="14" t="s">
        <v>20</v>
      </c>
      <c r="P6" s="14" t="s">
        <v>21</v>
      </c>
      <c r="Q6" s="15" t="s">
        <v>22</v>
      </c>
      <c r="R6" s="8"/>
      <c r="S6" s="8" t="str">
        <f>"597,5"</f>
        <v>597,5</v>
      </c>
      <c r="T6" s="8" t="str">
        <f>"373,4375"</f>
        <v>373,4375</v>
      </c>
      <c r="U6" s="7"/>
    </row>
    <row r="7" spans="1:21">
      <c r="B7" s="5" t="s">
        <v>32</v>
      </c>
    </row>
  </sheetData>
  <mergeCells count="14">
    <mergeCell ref="A5:R5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2888-FEE1-4A0E-80E6-278E3BFE7E25}">
  <dimension ref="A1:M3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83203125" style="5" customWidth="1"/>
    <col min="4" max="4" width="21.5" style="5" bestFit="1" customWidth="1"/>
    <col min="5" max="5" width="18.6640625" style="5" bestFit="1" customWidth="1"/>
    <col min="6" max="6" width="38.832031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36" t="s">
        <v>239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8</v>
      </c>
      <c r="H3" s="30"/>
      <c r="I3" s="30"/>
      <c r="J3" s="30"/>
      <c r="K3" s="30" t="s">
        <v>141</v>
      </c>
      <c r="L3" s="30" t="s">
        <v>3</v>
      </c>
      <c r="M3" s="32" t="s">
        <v>2</v>
      </c>
    </row>
    <row r="4" spans="1:13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31"/>
      <c r="L4" s="31"/>
      <c r="M4" s="33"/>
    </row>
    <row r="5" spans="1:13" ht="16">
      <c r="A5" s="34" t="s">
        <v>33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8" t="s">
        <v>31</v>
      </c>
      <c r="B6" s="7" t="s">
        <v>144</v>
      </c>
      <c r="C6" s="7" t="s">
        <v>145</v>
      </c>
      <c r="D6" s="7" t="s">
        <v>146</v>
      </c>
      <c r="E6" s="7" t="s">
        <v>265</v>
      </c>
      <c r="F6" s="7" t="s">
        <v>147</v>
      </c>
      <c r="G6" s="14" t="s">
        <v>148</v>
      </c>
      <c r="H6" s="14" t="s">
        <v>149</v>
      </c>
      <c r="I6" s="15" t="s">
        <v>40</v>
      </c>
      <c r="J6" s="8"/>
      <c r="K6" s="8" t="str">
        <f>"45,0"</f>
        <v>45,0</v>
      </c>
      <c r="L6" s="8" t="str">
        <f>"60,3360"</f>
        <v>60,3360</v>
      </c>
      <c r="M6" s="7" t="s">
        <v>253</v>
      </c>
    </row>
    <row r="7" spans="1:13">
      <c r="B7" s="5" t="s">
        <v>32</v>
      </c>
    </row>
    <row r="8" spans="1:13" ht="16">
      <c r="A8" s="47" t="s">
        <v>58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31</v>
      </c>
      <c r="B9" s="7" t="s">
        <v>150</v>
      </c>
      <c r="C9" s="7" t="s">
        <v>151</v>
      </c>
      <c r="D9" s="7" t="s">
        <v>152</v>
      </c>
      <c r="E9" s="7" t="s">
        <v>271</v>
      </c>
      <c r="F9" s="7" t="s">
        <v>147</v>
      </c>
      <c r="G9" s="15" t="s">
        <v>153</v>
      </c>
      <c r="H9" s="14" t="s">
        <v>148</v>
      </c>
      <c r="I9" s="15" t="s">
        <v>149</v>
      </c>
      <c r="J9" s="8"/>
      <c r="K9" s="8" t="str">
        <f>"40,0"</f>
        <v>40,0</v>
      </c>
      <c r="L9" s="8" t="str">
        <f>"52,0920"</f>
        <v>52,0920</v>
      </c>
      <c r="M9" s="7" t="s">
        <v>253</v>
      </c>
    </row>
    <row r="10" spans="1:13">
      <c r="B10" s="5" t="s">
        <v>32</v>
      </c>
    </row>
    <row r="11" spans="1:13" ht="16">
      <c r="A11" s="47" t="s">
        <v>90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17" t="s">
        <v>31</v>
      </c>
      <c r="B12" s="16" t="s">
        <v>154</v>
      </c>
      <c r="C12" s="16" t="s">
        <v>155</v>
      </c>
      <c r="D12" s="16" t="s">
        <v>156</v>
      </c>
      <c r="E12" s="16" t="s">
        <v>270</v>
      </c>
      <c r="F12" s="16" t="s">
        <v>147</v>
      </c>
      <c r="G12" s="23" t="s">
        <v>63</v>
      </c>
      <c r="H12" s="22" t="s">
        <v>108</v>
      </c>
      <c r="I12" s="23" t="s">
        <v>108</v>
      </c>
      <c r="J12" s="17"/>
      <c r="K12" s="17" t="str">
        <f>"100,0"</f>
        <v>100,0</v>
      </c>
      <c r="L12" s="17" t="str">
        <f>"72,2800"</f>
        <v>72,2800</v>
      </c>
      <c r="M12" s="16"/>
    </row>
    <row r="13" spans="1:13">
      <c r="A13" s="21" t="s">
        <v>31</v>
      </c>
      <c r="B13" s="20" t="s">
        <v>157</v>
      </c>
      <c r="C13" s="20" t="s">
        <v>158</v>
      </c>
      <c r="D13" s="20" t="s">
        <v>159</v>
      </c>
      <c r="E13" s="20" t="s">
        <v>265</v>
      </c>
      <c r="F13" s="20" t="s">
        <v>48</v>
      </c>
      <c r="G13" s="27" t="s">
        <v>68</v>
      </c>
      <c r="H13" s="26" t="s">
        <v>160</v>
      </c>
      <c r="I13" s="27" t="s">
        <v>160</v>
      </c>
      <c r="J13" s="21"/>
      <c r="K13" s="21" t="str">
        <f>"125,0"</f>
        <v>125,0</v>
      </c>
      <c r="L13" s="21" t="str">
        <f>"91,8125"</f>
        <v>91,8125</v>
      </c>
      <c r="M13" s="20"/>
    </row>
    <row r="14" spans="1:13">
      <c r="A14" s="21" t="s">
        <v>142</v>
      </c>
      <c r="B14" s="20" t="s">
        <v>161</v>
      </c>
      <c r="C14" s="20" t="s">
        <v>162</v>
      </c>
      <c r="D14" s="20" t="s">
        <v>163</v>
      </c>
      <c r="E14" s="20" t="s">
        <v>265</v>
      </c>
      <c r="F14" s="20" t="s">
        <v>48</v>
      </c>
      <c r="G14" s="26" t="s">
        <v>68</v>
      </c>
      <c r="H14" s="27" t="s">
        <v>68</v>
      </c>
      <c r="I14" s="26" t="s">
        <v>160</v>
      </c>
      <c r="J14" s="21"/>
      <c r="K14" s="21" t="str">
        <f>"120,0"</f>
        <v>120,0</v>
      </c>
      <c r="L14" s="21" t="str">
        <f>"87,0720"</f>
        <v>87,0720</v>
      </c>
      <c r="M14" s="20"/>
    </row>
    <row r="15" spans="1:13">
      <c r="A15" s="21" t="s">
        <v>143</v>
      </c>
      <c r="B15" s="20" t="s">
        <v>94</v>
      </c>
      <c r="C15" s="20" t="s">
        <v>95</v>
      </c>
      <c r="D15" s="20" t="s">
        <v>96</v>
      </c>
      <c r="E15" s="20" t="s">
        <v>265</v>
      </c>
      <c r="F15" s="20" t="s">
        <v>252</v>
      </c>
      <c r="G15" s="26" t="s">
        <v>43</v>
      </c>
      <c r="H15" s="27" t="s">
        <v>43</v>
      </c>
      <c r="I15" s="26" t="s">
        <v>97</v>
      </c>
      <c r="J15" s="21"/>
      <c r="K15" s="21" t="str">
        <f>"115,0"</f>
        <v>115,0</v>
      </c>
      <c r="L15" s="21" t="str">
        <f>"82,5585"</f>
        <v>82,5585</v>
      </c>
      <c r="M15" s="20" t="s">
        <v>249</v>
      </c>
    </row>
    <row r="16" spans="1:13">
      <c r="A16" s="21" t="s">
        <v>31</v>
      </c>
      <c r="B16" s="20" t="s">
        <v>164</v>
      </c>
      <c r="C16" s="20" t="s">
        <v>165</v>
      </c>
      <c r="D16" s="20" t="s">
        <v>166</v>
      </c>
      <c r="E16" s="20" t="s">
        <v>266</v>
      </c>
      <c r="F16" s="20" t="s">
        <v>14</v>
      </c>
      <c r="G16" s="27" t="s">
        <v>167</v>
      </c>
      <c r="H16" s="27" t="s">
        <v>66</v>
      </c>
      <c r="I16" s="27" t="s">
        <v>67</v>
      </c>
      <c r="J16" s="21"/>
      <c r="K16" s="21" t="str">
        <f>"117,5"</f>
        <v>117,5</v>
      </c>
      <c r="L16" s="21" t="str">
        <f>"85,9512"</f>
        <v>85,9512</v>
      </c>
      <c r="M16" s="20"/>
    </row>
    <row r="17" spans="1:13">
      <c r="A17" s="19" t="s">
        <v>31</v>
      </c>
      <c r="B17" s="18" t="s">
        <v>168</v>
      </c>
      <c r="C17" s="18" t="s">
        <v>169</v>
      </c>
      <c r="D17" s="18" t="s">
        <v>93</v>
      </c>
      <c r="E17" s="18" t="s">
        <v>267</v>
      </c>
      <c r="F17" s="18" t="s">
        <v>48</v>
      </c>
      <c r="G17" s="25" t="s">
        <v>68</v>
      </c>
      <c r="H17" s="25" t="s">
        <v>97</v>
      </c>
      <c r="I17" s="24" t="s">
        <v>160</v>
      </c>
      <c r="J17" s="19"/>
      <c r="K17" s="19" t="str">
        <f>"122,5"</f>
        <v>122,5</v>
      </c>
      <c r="L17" s="19" t="str">
        <f>"117,9454"</f>
        <v>117,9454</v>
      </c>
      <c r="M17" s="18"/>
    </row>
    <row r="18" spans="1:13">
      <c r="B18" s="5" t="s">
        <v>32</v>
      </c>
    </row>
    <row r="19" spans="1:13" ht="16">
      <c r="A19" s="47" t="s">
        <v>44</v>
      </c>
      <c r="B19" s="47"/>
      <c r="C19" s="48"/>
      <c r="D19" s="48"/>
      <c r="E19" s="48"/>
      <c r="F19" s="48"/>
      <c r="G19" s="48"/>
      <c r="H19" s="48"/>
      <c r="I19" s="48"/>
      <c r="J19" s="48"/>
    </row>
    <row r="20" spans="1:13">
      <c r="A20" s="17" t="s">
        <v>31</v>
      </c>
      <c r="B20" s="16" t="s">
        <v>170</v>
      </c>
      <c r="C20" s="16" t="s">
        <v>171</v>
      </c>
      <c r="D20" s="16" t="s">
        <v>172</v>
      </c>
      <c r="E20" s="16" t="s">
        <v>265</v>
      </c>
      <c r="F20" s="16" t="s">
        <v>14</v>
      </c>
      <c r="G20" s="23" t="s">
        <v>53</v>
      </c>
      <c r="H20" s="22" t="s">
        <v>173</v>
      </c>
      <c r="I20" s="22" t="s">
        <v>173</v>
      </c>
      <c r="J20" s="17"/>
      <c r="K20" s="17" t="str">
        <f>"135,0"</f>
        <v>135,0</v>
      </c>
      <c r="L20" s="17" t="str">
        <f>"90,5040"</f>
        <v>90,5040</v>
      </c>
      <c r="M20" s="16"/>
    </row>
    <row r="21" spans="1:13">
      <c r="A21" s="21" t="s">
        <v>142</v>
      </c>
      <c r="B21" s="20" t="s">
        <v>69</v>
      </c>
      <c r="C21" s="20" t="s">
        <v>70</v>
      </c>
      <c r="D21" s="20" t="s">
        <v>71</v>
      </c>
      <c r="E21" s="20" t="s">
        <v>265</v>
      </c>
      <c r="F21" s="20" t="s">
        <v>247</v>
      </c>
      <c r="G21" s="27" t="s">
        <v>68</v>
      </c>
      <c r="H21" s="27" t="s">
        <v>97</v>
      </c>
      <c r="I21" s="26" t="s">
        <v>160</v>
      </c>
      <c r="J21" s="21"/>
      <c r="K21" s="21" t="str">
        <f>"122,5"</f>
        <v>122,5</v>
      </c>
      <c r="L21" s="21" t="str">
        <f>"83,9002"</f>
        <v>83,9002</v>
      </c>
      <c r="M21" s="20"/>
    </row>
    <row r="22" spans="1:13">
      <c r="A22" s="19" t="s">
        <v>143</v>
      </c>
      <c r="B22" s="18" t="s">
        <v>174</v>
      </c>
      <c r="C22" s="18" t="s">
        <v>175</v>
      </c>
      <c r="D22" s="18" t="s">
        <v>176</v>
      </c>
      <c r="E22" s="18" t="s">
        <v>265</v>
      </c>
      <c r="F22" s="18" t="s">
        <v>48</v>
      </c>
      <c r="G22" s="25" t="s">
        <v>79</v>
      </c>
      <c r="H22" s="25" t="s">
        <v>43</v>
      </c>
      <c r="I22" s="25" t="s">
        <v>68</v>
      </c>
      <c r="J22" s="24" t="s">
        <v>97</v>
      </c>
      <c r="K22" s="19" t="str">
        <f>"120,0"</f>
        <v>120,0</v>
      </c>
      <c r="L22" s="19" t="str">
        <f>"82,5120"</f>
        <v>82,5120</v>
      </c>
      <c r="M22" s="18" t="s">
        <v>254</v>
      </c>
    </row>
    <row r="23" spans="1:13">
      <c r="B23" s="5" t="s">
        <v>32</v>
      </c>
    </row>
    <row r="24" spans="1:13" ht="16">
      <c r="A24" s="47" t="s">
        <v>73</v>
      </c>
      <c r="B24" s="47"/>
      <c r="C24" s="48"/>
      <c r="D24" s="48"/>
      <c r="E24" s="48"/>
      <c r="F24" s="48"/>
      <c r="G24" s="48"/>
      <c r="H24" s="48"/>
      <c r="I24" s="48"/>
      <c r="J24" s="48"/>
    </row>
    <row r="25" spans="1:13">
      <c r="A25" s="8" t="s">
        <v>31</v>
      </c>
      <c r="B25" s="7" t="s">
        <v>177</v>
      </c>
      <c r="C25" s="7" t="s">
        <v>178</v>
      </c>
      <c r="D25" s="7" t="s">
        <v>179</v>
      </c>
      <c r="E25" s="7" t="s">
        <v>265</v>
      </c>
      <c r="F25" s="7" t="s">
        <v>48</v>
      </c>
      <c r="G25" s="14" t="s">
        <v>18</v>
      </c>
      <c r="H25" s="14" t="s">
        <v>19</v>
      </c>
      <c r="I25" s="14" t="s">
        <v>77</v>
      </c>
      <c r="J25" s="8"/>
      <c r="K25" s="8" t="str">
        <f>"160,0"</f>
        <v>160,0</v>
      </c>
      <c r="L25" s="8" t="str">
        <f>"102,9120"</f>
        <v>102,9120</v>
      </c>
      <c r="M25" s="7"/>
    </row>
    <row r="26" spans="1:13">
      <c r="B26" s="5" t="s">
        <v>32</v>
      </c>
    </row>
    <row r="27" spans="1:13" ht="16">
      <c r="A27" s="47" t="s">
        <v>120</v>
      </c>
      <c r="B27" s="47"/>
      <c r="C27" s="48"/>
      <c r="D27" s="48"/>
      <c r="E27" s="48"/>
      <c r="F27" s="48"/>
      <c r="G27" s="48"/>
      <c r="H27" s="48"/>
      <c r="I27" s="48"/>
      <c r="J27" s="48"/>
    </row>
    <row r="28" spans="1:13">
      <c r="A28" s="8" t="s">
        <v>31</v>
      </c>
      <c r="B28" s="7" t="s">
        <v>180</v>
      </c>
      <c r="C28" s="7" t="s">
        <v>181</v>
      </c>
      <c r="D28" s="7" t="s">
        <v>182</v>
      </c>
      <c r="E28" s="7" t="s">
        <v>270</v>
      </c>
      <c r="F28" s="7" t="s">
        <v>48</v>
      </c>
      <c r="G28" s="14" t="s">
        <v>68</v>
      </c>
      <c r="H28" s="14" t="s">
        <v>160</v>
      </c>
      <c r="I28" s="14" t="s">
        <v>72</v>
      </c>
      <c r="J28" s="14" t="s">
        <v>52</v>
      </c>
      <c r="K28" s="8" t="str">
        <f>"130,0"</f>
        <v>130,0</v>
      </c>
      <c r="L28" s="8" t="str">
        <f>"77,2590"</f>
        <v>77,2590</v>
      </c>
      <c r="M28" s="7"/>
    </row>
    <row r="29" spans="1:13">
      <c r="B29" s="5" t="s">
        <v>32</v>
      </c>
    </row>
    <row r="30" spans="1:13">
      <c r="B30" s="5" t="s">
        <v>32</v>
      </c>
    </row>
    <row r="31" spans="1:13">
      <c r="B31" s="5" t="s">
        <v>32</v>
      </c>
    </row>
    <row r="32" spans="1:13" ht="18">
      <c r="B32" s="9" t="s">
        <v>23</v>
      </c>
      <c r="C32" s="9"/>
      <c r="F32" s="3"/>
    </row>
    <row r="33" spans="2:6" ht="16">
      <c r="B33" s="10" t="s">
        <v>24</v>
      </c>
      <c r="C33" s="10"/>
      <c r="F33" s="3"/>
    </row>
    <row r="34" spans="2:6" ht="14">
      <c r="B34" s="11"/>
      <c r="C34" s="12" t="s">
        <v>25</v>
      </c>
      <c r="F34" s="3"/>
    </row>
    <row r="35" spans="2:6" ht="14">
      <c r="B35" s="13" t="s">
        <v>26</v>
      </c>
      <c r="C35" s="13" t="s">
        <v>27</v>
      </c>
      <c r="D35" s="13" t="s">
        <v>255</v>
      </c>
      <c r="E35" s="13" t="s">
        <v>135</v>
      </c>
      <c r="F35" s="13" t="s">
        <v>29</v>
      </c>
    </row>
    <row r="36" spans="2:6">
      <c r="B36" s="5" t="s">
        <v>177</v>
      </c>
      <c r="C36" s="5" t="s">
        <v>25</v>
      </c>
      <c r="D36" s="6" t="s">
        <v>88</v>
      </c>
      <c r="E36" s="6" t="s">
        <v>77</v>
      </c>
      <c r="F36" s="6" t="s">
        <v>185</v>
      </c>
    </row>
    <row r="37" spans="2:6">
      <c r="B37" s="5" t="s">
        <v>157</v>
      </c>
      <c r="C37" s="5" t="s">
        <v>25</v>
      </c>
      <c r="D37" s="6" t="s">
        <v>184</v>
      </c>
      <c r="E37" s="6" t="s">
        <v>160</v>
      </c>
      <c r="F37" s="6" t="s">
        <v>186</v>
      </c>
    </row>
    <row r="38" spans="2:6">
      <c r="B38" s="5" t="s">
        <v>170</v>
      </c>
      <c r="C38" s="5" t="s">
        <v>25</v>
      </c>
      <c r="D38" s="6" t="s">
        <v>57</v>
      </c>
      <c r="E38" s="6" t="s">
        <v>53</v>
      </c>
      <c r="F38" s="6" t="s">
        <v>187</v>
      </c>
    </row>
  </sheetData>
  <mergeCells count="17">
    <mergeCell ref="A27:J27"/>
    <mergeCell ref="A5:J5"/>
    <mergeCell ref="A8:J8"/>
    <mergeCell ref="A11:J11"/>
    <mergeCell ref="A19:J19"/>
    <mergeCell ref="A24:J24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19FA-5531-433D-A372-7621E3904C52}">
  <dimension ref="A1:M3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7.5" style="5" bestFit="1" customWidth="1"/>
    <col min="4" max="4" width="21.5" style="5" bestFit="1" customWidth="1"/>
    <col min="5" max="5" width="18.6640625" style="5" bestFit="1" customWidth="1"/>
    <col min="6" max="6" width="34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36" t="s">
        <v>240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8</v>
      </c>
      <c r="H3" s="30"/>
      <c r="I3" s="30"/>
      <c r="J3" s="30"/>
      <c r="K3" s="30" t="s">
        <v>141</v>
      </c>
      <c r="L3" s="30" t="s">
        <v>3</v>
      </c>
      <c r="M3" s="32" t="s">
        <v>2</v>
      </c>
    </row>
    <row r="4" spans="1:13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31"/>
      <c r="L4" s="31"/>
      <c r="M4" s="33"/>
    </row>
    <row r="5" spans="1:13" ht="16">
      <c r="A5" s="34" t="s">
        <v>90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17" t="s">
        <v>31</v>
      </c>
      <c r="B6" s="16" t="s">
        <v>91</v>
      </c>
      <c r="C6" s="16" t="s">
        <v>92</v>
      </c>
      <c r="D6" s="16" t="s">
        <v>93</v>
      </c>
      <c r="E6" s="16" t="s">
        <v>265</v>
      </c>
      <c r="F6" s="16" t="s">
        <v>48</v>
      </c>
      <c r="G6" s="22" t="s">
        <v>79</v>
      </c>
      <c r="H6" s="23" t="s">
        <v>68</v>
      </c>
      <c r="I6" s="22" t="s">
        <v>53</v>
      </c>
      <c r="J6" s="17"/>
      <c r="K6" s="17" t="str">
        <f>"120,0"</f>
        <v>120,0</v>
      </c>
      <c r="L6" s="17" t="str">
        <f>"85,5840"</f>
        <v>85,5840</v>
      </c>
      <c r="M6" s="16" t="s">
        <v>248</v>
      </c>
    </row>
    <row r="7" spans="1:13">
      <c r="A7" s="19" t="s">
        <v>142</v>
      </c>
      <c r="B7" s="18" t="s">
        <v>94</v>
      </c>
      <c r="C7" s="18" t="s">
        <v>95</v>
      </c>
      <c r="D7" s="18" t="s">
        <v>96</v>
      </c>
      <c r="E7" s="18" t="s">
        <v>265</v>
      </c>
      <c r="F7" s="18" t="s">
        <v>252</v>
      </c>
      <c r="G7" s="24" t="s">
        <v>43</v>
      </c>
      <c r="H7" s="25" t="s">
        <v>43</v>
      </c>
      <c r="I7" s="24" t="s">
        <v>97</v>
      </c>
      <c r="J7" s="19"/>
      <c r="K7" s="19" t="str">
        <f>"115,0"</f>
        <v>115,0</v>
      </c>
      <c r="L7" s="19" t="str">
        <f>"82,5585"</f>
        <v>82,5585</v>
      </c>
      <c r="M7" s="18" t="s">
        <v>249</v>
      </c>
    </row>
    <row r="8" spans="1:13">
      <c r="B8" s="5" t="s">
        <v>32</v>
      </c>
    </row>
    <row r="9" spans="1:13" ht="16">
      <c r="A9" s="47" t="s">
        <v>44</v>
      </c>
      <c r="B9" s="47"/>
      <c r="C9" s="48"/>
      <c r="D9" s="48"/>
      <c r="E9" s="48"/>
      <c r="F9" s="48"/>
      <c r="G9" s="48"/>
      <c r="H9" s="48"/>
      <c r="I9" s="48"/>
      <c r="J9" s="48"/>
    </row>
    <row r="10" spans="1:13">
      <c r="A10" s="17" t="s">
        <v>31</v>
      </c>
      <c r="B10" s="16" t="s">
        <v>98</v>
      </c>
      <c r="C10" s="16" t="s">
        <v>99</v>
      </c>
      <c r="D10" s="16" t="s">
        <v>100</v>
      </c>
      <c r="E10" s="16" t="s">
        <v>265</v>
      </c>
      <c r="F10" s="16" t="s">
        <v>48</v>
      </c>
      <c r="G10" s="23" t="s">
        <v>53</v>
      </c>
      <c r="H10" s="23" t="s">
        <v>85</v>
      </c>
      <c r="I10" s="22" t="s">
        <v>101</v>
      </c>
      <c r="J10" s="17"/>
      <c r="K10" s="17" t="str">
        <f>"145,0"</f>
        <v>145,0</v>
      </c>
      <c r="L10" s="17" t="str">
        <f>"97,8605"</f>
        <v>97,8605</v>
      </c>
      <c r="M10" s="16"/>
    </row>
    <row r="11" spans="1:13">
      <c r="A11" s="21" t="s">
        <v>142</v>
      </c>
      <c r="B11" s="20" t="s">
        <v>102</v>
      </c>
      <c r="C11" s="20" t="s">
        <v>103</v>
      </c>
      <c r="D11" s="20" t="s">
        <v>104</v>
      </c>
      <c r="E11" s="20" t="s">
        <v>265</v>
      </c>
      <c r="F11" s="20" t="s">
        <v>48</v>
      </c>
      <c r="G11" s="26" t="s">
        <v>79</v>
      </c>
      <c r="H11" s="27" t="s">
        <v>68</v>
      </c>
      <c r="I11" s="26" t="s">
        <v>54</v>
      </c>
      <c r="J11" s="21"/>
      <c r="K11" s="21" t="str">
        <f>"120,0"</f>
        <v>120,0</v>
      </c>
      <c r="L11" s="21" t="str">
        <f>"81,7320"</f>
        <v>81,7320</v>
      </c>
      <c r="M11" s="20" t="s">
        <v>248</v>
      </c>
    </row>
    <row r="12" spans="1:13">
      <c r="A12" s="19" t="s">
        <v>143</v>
      </c>
      <c r="B12" s="18" t="s">
        <v>105</v>
      </c>
      <c r="C12" s="18" t="s">
        <v>106</v>
      </c>
      <c r="D12" s="18" t="s">
        <v>107</v>
      </c>
      <c r="E12" s="18" t="s">
        <v>265</v>
      </c>
      <c r="F12" s="18" t="s">
        <v>48</v>
      </c>
      <c r="G12" s="24" t="s">
        <v>108</v>
      </c>
      <c r="H12" s="24" t="s">
        <v>79</v>
      </c>
      <c r="I12" s="25" t="s">
        <v>43</v>
      </c>
      <c r="J12" s="19"/>
      <c r="K12" s="19" t="str">
        <f>"115,0"</f>
        <v>115,0</v>
      </c>
      <c r="L12" s="19" t="str">
        <f>"78,2000"</f>
        <v>78,2000</v>
      </c>
      <c r="M12" s="18" t="s">
        <v>248</v>
      </c>
    </row>
    <row r="13" spans="1:13">
      <c r="B13" s="5" t="s">
        <v>32</v>
      </c>
    </row>
    <row r="14" spans="1:13" ht="16">
      <c r="A14" s="47" t="s">
        <v>73</v>
      </c>
      <c r="B14" s="47"/>
      <c r="C14" s="48"/>
      <c r="D14" s="48"/>
      <c r="E14" s="48"/>
      <c r="F14" s="48"/>
      <c r="G14" s="48"/>
      <c r="H14" s="48"/>
      <c r="I14" s="48"/>
      <c r="J14" s="48"/>
    </row>
    <row r="15" spans="1:13">
      <c r="A15" s="17" t="s">
        <v>31</v>
      </c>
      <c r="B15" s="16" t="s">
        <v>109</v>
      </c>
      <c r="C15" s="16" t="s">
        <v>110</v>
      </c>
      <c r="D15" s="16" t="s">
        <v>111</v>
      </c>
      <c r="E15" s="16" t="s">
        <v>271</v>
      </c>
      <c r="F15" s="16" t="s">
        <v>48</v>
      </c>
      <c r="G15" s="23" t="s">
        <v>112</v>
      </c>
      <c r="H15" s="23" t="s">
        <v>108</v>
      </c>
      <c r="I15" s="23" t="s">
        <v>79</v>
      </c>
      <c r="J15" s="17"/>
      <c r="K15" s="17" t="str">
        <f>"110,0"</f>
        <v>110,0</v>
      </c>
      <c r="L15" s="17" t="str">
        <f>"70,7960"</f>
        <v>70,7960</v>
      </c>
      <c r="M15" s="16" t="s">
        <v>248</v>
      </c>
    </row>
    <row r="16" spans="1:13">
      <c r="A16" s="19" t="s">
        <v>31</v>
      </c>
      <c r="B16" s="18" t="s">
        <v>113</v>
      </c>
      <c r="C16" s="18" t="s">
        <v>114</v>
      </c>
      <c r="D16" s="18" t="s">
        <v>115</v>
      </c>
      <c r="E16" s="18" t="s">
        <v>266</v>
      </c>
      <c r="F16" s="18" t="s">
        <v>48</v>
      </c>
      <c r="G16" s="25" t="s">
        <v>49</v>
      </c>
      <c r="H16" s="24" t="s">
        <v>50</v>
      </c>
      <c r="I16" s="24" t="s">
        <v>50</v>
      </c>
      <c r="J16" s="19"/>
      <c r="K16" s="19" t="str">
        <f>"170,0"</f>
        <v>170,0</v>
      </c>
      <c r="L16" s="19" t="str">
        <f>"110,4266"</f>
        <v>110,4266</v>
      </c>
      <c r="M16" s="18" t="s">
        <v>250</v>
      </c>
    </row>
    <row r="17" spans="1:13">
      <c r="B17" s="5" t="s">
        <v>32</v>
      </c>
    </row>
    <row r="18" spans="1:13" ht="16">
      <c r="A18" s="47" t="s">
        <v>10</v>
      </c>
      <c r="B18" s="47"/>
      <c r="C18" s="48"/>
      <c r="D18" s="48"/>
      <c r="E18" s="48"/>
      <c r="F18" s="48"/>
      <c r="G18" s="48"/>
      <c r="H18" s="48"/>
      <c r="I18" s="48"/>
      <c r="J18" s="48"/>
    </row>
    <row r="19" spans="1:13">
      <c r="A19" s="8" t="s">
        <v>31</v>
      </c>
      <c r="B19" s="7" t="s">
        <v>116</v>
      </c>
      <c r="C19" s="7" t="s">
        <v>117</v>
      </c>
      <c r="D19" s="7" t="s">
        <v>118</v>
      </c>
      <c r="E19" s="7" t="s">
        <v>265</v>
      </c>
      <c r="F19" s="7" t="s">
        <v>48</v>
      </c>
      <c r="G19" s="14" t="s">
        <v>51</v>
      </c>
      <c r="H19" s="14" t="s">
        <v>55</v>
      </c>
      <c r="I19" s="15" t="s">
        <v>119</v>
      </c>
      <c r="J19" s="8"/>
      <c r="K19" s="8" t="str">
        <f>"200,0"</f>
        <v>200,0</v>
      </c>
      <c r="L19" s="8" t="str">
        <f>"123,3200"</f>
        <v>123,3200</v>
      </c>
      <c r="M19" s="7"/>
    </row>
    <row r="20" spans="1:13">
      <c r="B20" s="5" t="s">
        <v>32</v>
      </c>
    </row>
    <row r="21" spans="1:13" ht="16">
      <c r="A21" s="47" t="s">
        <v>120</v>
      </c>
      <c r="B21" s="47"/>
      <c r="C21" s="48"/>
      <c r="D21" s="48"/>
      <c r="E21" s="48"/>
      <c r="F21" s="48"/>
      <c r="G21" s="48"/>
      <c r="H21" s="48"/>
      <c r="I21" s="48"/>
      <c r="J21" s="48"/>
    </row>
    <row r="22" spans="1:13">
      <c r="A22" s="8" t="s">
        <v>31</v>
      </c>
      <c r="B22" s="7" t="s">
        <v>121</v>
      </c>
      <c r="C22" s="7" t="s">
        <v>122</v>
      </c>
      <c r="D22" s="7" t="s">
        <v>123</v>
      </c>
      <c r="E22" s="7" t="s">
        <v>265</v>
      </c>
      <c r="F22" s="7" t="s">
        <v>252</v>
      </c>
      <c r="G22" s="14" t="s">
        <v>17</v>
      </c>
      <c r="H22" s="15" t="s">
        <v>18</v>
      </c>
      <c r="I22" s="8"/>
      <c r="J22" s="8"/>
      <c r="K22" s="8" t="str">
        <f>"140,0"</f>
        <v>140,0</v>
      </c>
      <c r="L22" s="8" t="str">
        <f>"84,4200"</f>
        <v>84,4200</v>
      </c>
      <c r="M22" s="7"/>
    </row>
    <row r="23" spans="1:13">
      <c r="B23" s="5" t="s">
        <v>32</v>
      </c>
    </row>
    <row r="24" spans="1:13" ht="16">
      <c r="A24" s="47" t="s">
        <v>124</v>
      </c>
      <c r="B24" s="47"/>
      <c r="C24" s="48"/>
      <c r="D24" s="48"/>
      <c r="E24" s="48"/>
      <c r="F24" s="48"/>
      <c r="G24" s="48"/>
      <c r="H24" s="48"/>
      <c r="I24" s="48"/>
      <c r="J24" s="48"/>
    </row>
    <row r="25" spans="1:13">
      <c r="A25" s="8" t="s">
        <v>31</v>
      </c>
      <c r="B25" s="7" t="s">
        <v>125</v>
      </c>
      <c r="C25" s="7" t="s">
        <v>126</v>
      </c>
      <c r="D25" s="7" t="s">
        <v>127</v>
      </c>
      <c r="E25" s="7" t="s">
        <v>265</v>
      </c>
      <c r="F25" s="7" t="s">
        <v>128</v>
      </c>
      <c r="G25" s="14" t="s">
        <v>56</v>
      </c>
      <c r="H25" s="14" t="s">
        <v>129</v>
      </c>
      <c r="I25" s="14" t="s">
        <v>130</v>
      </c>
      <c r="J25" s="8"/>
      <c r="K25" s="8" t="str">
        <f>"225,0"</f>
        <v>225,0</v>
      </c>
      <c r="L25" s="8" t="str">
        <f>"126,4500"</f>
        <v>126,4500</v>
      </c>
      <c r="M25" s="7" t="s">
        <v>251</v>
      </c>
    </row>
    <row r="26" spans="1:13">
      <c r="B26" s="5" t="s">
        <v>32</v>
      </c>
    </row>
    <row r="27" spans="1:13" ht="16">
      <c r="A27" s="47" t="s">
        <v>131</v>
      </c>
      <c r="B27" s="47"/>
      <c r="C27" s="48"/>
      <c r="D27" s="48"/>
      <c r="E27" s="48"/>
      <c r="F27" s="48"/>
      <c r="G27" s="48"/>
      <c r="H27" s="48"/>
      <c r="I27" s="48"/>
      <c r="J27" s="48"/>
    </row>
    <row r="28" spans="1:13">
      <c r="A28" s="8" t="s">
        <v>31</v>
      </c>
      <c r="B28" s="7" t="s">
        <v>132</v>
      </c>
      <c r="C28" s="7" t="s">
        <v>133</v>
      </c>
      <c r="D28" s="7" t="s">
        <v>134</v>
      </c>
      <c r="E28" s="7" t="s">
        <v>265</v>
      </c>
      <c r="F28" s="7" t="s">
        <v>48</v>
      </c>
      <c r="G28" s="14" t="s">
        <v>80</v>
      </c>
      <c r="H28" s="14" t="s">
        <v>55</v>
      </c>
      <c r="I28" s="15" t="s">
        <v>56</v>
      </c>
      <c r="J28" s="8"/>
      <c r="K28" s="8" t="str">
        <f>"200,0"</f>
        <v>200,0</v>
      </c>
      <c r="L28" s="8" t="str">
        <f>"108,3400"</f>
        <v>108,3400</v>
      </c>
      <c r="M28" s="7"/>
    </row>
    <row r="29" spans="1:13">
      <c r="B29" s="5" t="s">
        <v>32</v>
      </c>
    </row>
    <row r="30" spans="1:13">
      <c r="B30" s="5" t="s">
        <v>32</v>
      </c>
    </row>
    <row r="31" spans="1:13">
      <c r="B31" s="5" t="s">
        <v>32</v>
      </c>
    </row>
    <row r="32" spans="1:13" ht="18">
      <c r="B32" s="9" t="s">
        <v>23</v>
      </c>
      <c r="C32" s="9"/>
      <c r="F32" s="3"/>
    </row>
    <row r="33" spans="2:6" ht="16">
      <c r="B33" s="10" t="s">
        <v>24</v>
      </c>
      <c r="C33" s="10"/>
      <c r="F33" s="3"/>
    </row>
    <row r="34" spans="2:6" ht="14">
      <c r="B34" s="11"/>
      <c r="C34" s="12" t="s">
        <v>25</v>
      </c>
      <c r="F34" s="3"/>
    </row>
    <row r="35" spans="2:6" ht="14">
      <c r="B35" s="13" t="s">
        <v>26</v>
      </c>
      <c r="C35" s="13" t="s">
        <v>27</v>
      </c>
      <c r="D35" s="13" t="s">
        <v>28</v>
      </c>
      <c r="E35" s="13" t="s">
        <v>135</v>
      </c>
      <c r="F35" s="13" t="s">
        <v>29</v>
      </c>
    </row>
    <row r="36" spans="2:6">
      <c r="B36" s="5" t="s">
        <v>125</v>
      </c>
      <c r="C36" s="5" t="s">
        <v>25</v>
      </c>
      <c r="D36" s="6" t="s">
        <v>136</v>
      </c>
      <c r="E36" s="6" t="s">
        <v>130</v>
      </c>
      <c r="F36" s="6" t="s">
        <v>137</v>
      </c>
    </row>
    <row r="37" spans="2:6">
      <c r="B37" s="5" t="s">
        <v>116</v>
      </c>
      <c r="C37" s="5" t="s">
        <v>25</v>
      </c>
      <c r="D37" s="6" t="s">
        <v>30</v>
      </c>
      <c r="E37" s="6" t="s">
        <v>55</v>
      </c>
      <c r="F37" s="6" t="s">
        <v>138</v>
      </c>
    </row>
    <row r="38" spans="2:6">
      <c r="B38" s="5" t="s">
        <v>132</v>
      </c>
      <c r="C38" s="5" t="s">
        <v>25</v>
      </c>
      <c r="D38" s="6" t="s">
        <v>139</v>
      </c>
      <c r="E38" s="6" t="s">
        <v>55</v>
      </c>
      <c r="F38" s="6" t="s">
        <v>140</v>
      </c>
    </row>
  </sheetData>
  <mergeCells count="18">
    <mergeCell ref="A27:J27"/>
    <mergeCell ref="K3:K4"/>
    <mergeCell ref="L3:L4"/>
    <mergeCell ref="M3:M4"/>
    <mergeCell ref="A5:J5"/>
    <mergeCell ref="B3:B4"/>
    <mergeCell ref="A9:J9"/>
    <mergeCell ref="A14:J14"/>
    <mergeCell ref="A18:J18"/>
    <mergeCell ref="A21:J21"/>
    <mergeCell ref="A24:J2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C201-6F4A-4AB5-BA55-75381BB15B7C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" style="5" bestFit="1" customWidth="1"/>
    <col min="14" max="16384" width="9.1640625" style="3"/>
  </cols>
  <sheetData>
    <row r="1" spans="1:13" s="2" customFormat="1" ht="29" customHeight="1">
      <c r="A1" s="36" t="s">
        <v>237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9</v>
      </c>
      <c r="H3" s="30"/>
      <c r="I3" s="30"/>
      <c r="J3" s="30"/>
      <c r="K3" s="30" t="s">
        <v>141</v>
      </c>
      <c r="L3" s="30" t="s">
        <v>3</v>
      </c>
      <c r="M3" s="32" t="s">
        <v>2</v>
      </c>
    </row>
    <row r="4" spans="1:13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31"/>
      <c r="L4" s="31"/>
      <c r="M4" s="33"/>
    </row>
    <row r="5" spans="1:13" ht="16">
      <c r="A5" s="34" t="s">
        <v>195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8" t="s">
        <v>31</v>
      </c>
      <c r="B6" s="7" t="s">
        <v>196</v>
      </c>
      <c r="C6" s="7" t="s">
        <v>197</v>
      </c>
      <c r="D6" s="7" t="s">
        <v>198</v>
      </c>
      <c r="E6" s="7" t="s">
        <v>270</v>
      </c>
      <c r="F6" s="7" t="s">
        <v>48</v>
      </c>
      <c r="G6" s="14" t="s">
        <v>72</v>
      </c>
      <c r="H6" s="14" t="s">
        <v>54</v>
      </c>
      <c r="I6" s="15" t="s">
        <v>18</v>
      </c>
      <c r="J6" s="8"/>
      <c r="K6" s="8" t="str">
        <f>"142,5"</f>
        <v>142,5</v>
      </c>
      <c r="L6" s="8" t="str">
        <f>"111,8910"</f>
        <v>111,8910</v>
      </c>
      <c r="M6" s="7" t="s">
        <v>234</v>
      </c>
    </row>
    <row r="7" spans="1:13">
      <c r="B7" s="5" t="s">
        <v>32</v>
      </c>
    </row>
    <row r="8" spans="1:13" ht="16">
      <c r="A8" s="47" t="s">
        <v>44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31</v>
      </c>
      <c r="B9" s="7" t="s">
        <v>170</v>
      </c>
      <c r="C9" s="7" t="s">
        <v>171</v>
      </c>
      <c r="D9" s="7" t="s">
        <v>172</v>
      </c>
      <c r="E9" s="7" t="s">
        <v>265</v>
      </c>
      <c r="F9" s="7" t="s">
        <v>14</v>
      </c>
      <c r="G9" s="14" t="s">
        <v>20</v>
      </c>
      <c r="H9" s="15" t="s">
        <v>15</v>
      </c>
      <c r="I9" s="15" t="s">
        <v>15</v>
      </c>
      <c r="J9" s="8"/>
      <c r="K9" s="8" t="str">
        <f>"215,0"</f>
        <v>215,0</v>
      </c>
      <c r="L9" s="8" t="str">
        <f>"144,1360"</f>
        <v>144,1360</v>
      </c>
      <c r="M9" s="7"/>
    </row>
    <row r="10" spans="1:13">
      <c r="B10" s="5" t="s">
        <v>32</v>
      </c>
    </row>
    <row r="11" spans="1:13" ht="16">
      <c r="A11" s="47" t="s">
        <v>10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8" t="s">
        <v>31</v>
      </c>
      <c r="B12" s="7" t="s">
        <v>82</v>
      </c>
      <c r="C12" s="7" t="s">
        <v>83</v>
      </c>
      <c r="D12" s="7" t="s">
        <v>84</v>
      </c>
      <c r="E12" s="7" t="s">
        <v>265</v>
      </c>
      <c r="F12" s="7" t="s">
        <v>14</v>
      </c>
      <c r="G12" s="14" t="s">
        <v>22</v>
      </c>
      <c r="H12" s="14" t="s">
        <v>86</v>
      </c>
      <c r="I12" s="14" t="s">
        <v>87</v>
      </c>
      <c r="J12" s="8"/>
      <c r="K12" s="8" t="str">
        <f>"262,5"</f>
        <v>262,5</v>
      </c>
      <c r="L12" s="8" t="str">
        <f>"163,1962"</f>
        <v>163,1962</v>
      </c>
      <c r="M12" s="7"/>
    </row>
    <row r="13" spans="1:13">
      <c r="B13" s="5" t="s">
        <v>32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634F-B042-4DFC-A19C-9E2ECA772BC6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36" t="s">
        <v>238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9</v>
      </c>
      <c r="H3" s="30"/>
      <c r="I3" s="30"/>
      <c r="J3" s="30"/>
      <c r="K3" s="51" t="s">
        <v>141</v>
      </c>
      <c r="L3" s="30" t="s">
        <v>3</v>
      </c>
      <c r="M3" s="32" t="s">
        <v>2</v>
      </c>
    </row>
    <row r="4" spans="1:13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52"/>
      <c r="L4" s="31"/>
      <c r="M4" s="33"/>
    </row>
    <row r="5" spans="1:13" ht="16">
      <c r="A5" s="34" t="s">
        <v>188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8" t="s">
        <v>31</v>
      </c>
      <c r="B6" s="7" t="s">
        <v>189</v>
      </c>
      <c r="C6" s="7" t="s">
        <v>190</v>
      </c>
      <c r="D6" s="7" t="s">
        <v>191</v>
      </c>
      <c r="E6" s="7" t="s">
        <v>265</v>
      </c>
      <c r="F6" s="7" t="s">
        <v>48</v>
      </c>
      <c r="G6" s="14" t="s">
        <v>108</v>
      </c>
      <c r="H6" s="14" t="s">
        <v>79</v>
      </c>
      <c r="I6" s="14" t="s">
        <v>68</v>
      </c>
      <c r="J6" s="8"/>
      <c r="K6" s="29" t="str">
        <f>"120,0"</f>
        <v>120,0</v>
      </c>
      <c r="L6" s="8" t="str">
        <f>"134,4840"</f>
        <v>134,4840</v>
      </c>
      <c r="M6" s="7" t="s">
        <v>256</v>
      </c>
    </row>
    <row r="7" spans="1:13">
      <c r="B7" s="5" t="s">
        <v>32</v>
      </c>
    </row>
    <row r="8" spans="1:13" ht="16">
      <c r="A8" s="47" t="s">
        <v>90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8" t="s">
        <v>89</v>
      </c>
      <c r="B9" s="7" t="s">
        <v>91</v>
      </c>
      <c r="C9" s="7" t="s">
        <v>92</v>
      </c>
      <c r="D9" s="7" t="s">
        <v>93</v>
      </c>
      <c r="E9" s="7" t="s">
        <v>265</v>
      </c>
      <c r="F9" s="7" t="s">
        <v>48</v>
      </c>
      <c r="G9" s="15" t="s">
        <v>49</v>
      </c>
      <c r="H9" s="15" t="s">
        <v>49</v>
      </c>
      <c r="I9" s="15" t="s">
        <v>49</v>
      </c>
      <c r="J9" s="8"/>
      <c r="K9" s="29">
        <v>0</v>
      </c>
      <c r="L9" s="8" t="str">
        <f>"0,0000"</f>
        <v>0,0000</v>
      </c>
      <c r="M9" s="7" t="s">
        <v>248</v>
      </c>
    </row>
    <row r="10" spans="1:13">
      <c r="B10" s="5" t="s">
        <v>32</v>
      </c>
    </row>
    <row r="11" spans="1:13" ht="16">
      <c r="A11" s="47" t="s">
        <v>44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8" t="s">
        <v>31</v>
      </c>
      <c r="B12" s="7" t="s">
        <v>192</v>
      </c>
      <c r="C12" s="7" t="s">
        <v>193</v>
      </c>
      <c r="D12" s="7" t="s">
        <v>176</v>
      </c>
      <c r="E12" s="7" t="s">
        <v>265</v>
      </c>
      <c r="F12" s="7" t="s">
        <v>48</v>
      </c>
      <c r="G12" s="15" t="s">
        <v>194</v>
      </c>
      <c r="H12" s="14" t="s">
        <v>55</v>
      </c>
      <c r="I12" s="15" t="s">
        <v>56</v>
      </c>
      <c r="J12" s="8"/>
      <c r="K12" s="29" t="str">
        <f>"200,0"</f>
        <v>200,0</v>
      </c>
      <c r="L12" s="8" t="str">
        <f>"137,5200"</f>
        <v>137,5200</v>
      </c>
      <c r="M12" s="7" t="s">
        <v>248</v>
      </c>
    </row>
    <row r="13" spans="1:13">
      <c r="B13" s="5" t="s">
        <v>32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0E726-A754-425A-B06C-4510AEEAD25D}">
  <dimension ref="A1:M4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8.5" style="5" bestFit="1" customWidth="1"/>
    <col min="4" max="4" width="21.5" style="5" bestFit="1" customWidth="1"/>
    <col min="5" max="5" width="18.6640625" style="5" bestFit="1" customWidth="1"/>
    <col min="6" max="6" width="35.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36" t="s">
        <v>236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" customHeight="1" thickBot="1">
      <c r="A2" s="40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s="1" customFormat="1" ht="12.75" customHeight="1">
      <c r="A3" s="44" t="s">
        <v>262</v>
      </c>
      <c r="B3" s="49" t="s">
        <v>0</v>
      </c>
      <c r="C3" s="46" t="s">
        <v>263</v>
      </c>
      <c r="D3" s="46" t="s">
        <v>6</v>
      </c>
      <c r="E3" s="30" t="s">
        <v>264</v>
      </c>
      <c r="F3" s="30" t="s">
        <v>5</v>
      </c>
      <c r="G3" s="30" t="s">
        <v>261</v>
      </c>
      <c r="H3" s="30"/>
      <c r="I3" s="30"/>
      <c r="J3" s="30"/>
      <c r="K3" s="30" t="s">
        <v>141</v>
      </c>
      <c r="L3" s="30" t="s">
        <v>3</v>
      </c>
      <c r="M3" s="32" t="s">
        <v>2</v>
      </c>
    </row>
    <row r="4" spans="1:13" s="1" customFormat="1" ht="21" customHeight="1" thickBot="1">
      <c r="A4" s="45"/>
      <c r="B4" s="50"/>
      <c r="C4" s="31"/>
      <c r="D4" s="31"/>
      <c r="E4" s="31"/>
      <c r="F4" s="31"/>
      <c r="G4" s="4">
        <v>1</v>
      </c>
      <c r="H4" s="4">
        <v>2</v>
      </c>
      <c r="I4" s="4">
        <v>3</v>
      </c>
      <c r="J4" s="4" t="s">
        <v>4</v>
      </c>
      <c r="K4" s="31"/>
      <c r="L4" s="31"/>
      <c r="M4" s="33"/>
    </row>
    <row r="5" spans="1:13" ht="16">
      <c r="A5" s="34" t="s">
        <v>202</v>
      </c>
      <c r="B5" s="34"/>
      <c r="C5" s="35"/>
      <c r="D5" s="35"/>
      <c r="E5" s="35"/>
      <c r="F5" s="35"/>
      <c r="G5" s="35"/>
      <c r="H5" s="35"/>
      <c r="I5" s="35"/>
      <c r="J5" s="35"/>
    </row>
    <row r="6" spans="1:13">
      <c r="A6" s="8" t="s">
        <v>31</v>
      </c>
      <c r="B6" s="7" t="s">
        <v>203</v>
      </c>
      <c r="C6" s="7" t="s">
        <v>204</v>
      </c>
      <c r="D6" s="7" t="s">
        <v>205</v>
      </c>
      <c r="E6" s="7" t="s">
        <v>265</v>
      </c>
      <c r="F6" s="7" t="s">
        <v>14</v>
      </c>
      <c r="G6" s="14" t="s">
        <v>206</v>
      </c>
      <c r="H6" s="15" t="s">
        <v>207</v>
      </c>
      <c r="I6" s="14" t="s">
        <v>207</v>
      </c>
      <c r="J6" s="8"/>
      <c r="K6" s="8" t="str">
        <f>"27,5"</f>
        <v>27,5</v>
      </c>
      <c r="L6" s="8" t="str">
        <f>"28,9575"</f>
        <v>28,9575</v>
      </c>
      <c r="M6" s="7" t="s">
        <v>260</v>
      </c>
    </row>
    <row r="7" spans="1:13">
      <c r="B7" s="5" t="s">
        <v>32</v>
      </c>
    </row>
    <row r="8" spans="1:13" ht="16">
      <c r="A8" s="47" t="s">
        <v>90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17" t="s">
        <v>31</v>
      </c>
      <c r="B9" s="16" t="s">
        <v>91</v>
      </c>
      <c r="C9" s="16" t="s">
        <v>92</v>
      </c>
      <c r="D9" s="16" t="s">
        <v>93</v>
      </c>
      <c r="E9" s="16" t="s">
        <v>265</v>
      </c>
      <c r="F9" s="16" t="s">
        <v>48</v>
      </c>
      <c r="G9" s="23" t="s">
        <v>149</v>
      </c>
      <c r="H9" s="23" t="s">
        <v>65</v>
      </c>
      <c r="I9" s="22" t="s">
        <v>208</v>
      </c>
      <c r="J9" s="17"/>
      <c r="K9" s="17" t="str">
        <f>"55,0"</f>
        <v>55,0</v>
      </c>
      <c r="L9" s="17" t="str">
        <f>"37,9060"</f>
        <v>37,9060</v>
      </c>
      <c r="M9" s="16" t="s">
        <v>248</v>
      </c>
    </row>
    <row r="10" spans="1:13">
      <c r="A10" s="19" t="s">
        <v>31</v>
      </c>
      <c r="B10" s="18" t="s">
        <v>164</v>
      </c>
      <c r="C10" s="18" t="s">
        <v>165</v>
      </c>
      <c r="D10" s="18" t="s">
        <v>166</v>
      </c>
      <c r="E10" s="18" t="s">
        <v>266</v>
      </c>
      <c r="F10" s="18" t="s">
        <v>14</v>
      </c>
      <c r="G10" s="25" t="s">
        <v>40</v>
      </c>
      <c r="H10" s="25" t="s">
        <v>64</v>
      </c>
      <c r="I10" s="25" t="s">
        <v>65</v>
      </c>
      <c r="J10" s="19"/>
      <c r="K10" s="19" t="str">
        <f>"55,0"</f>
        <v>55,0</v>
      </c>
      <c r="L10" s="19" t="str">
        <f>"39,1326"</f>
        <v>39,1326</v>
      </c>
      <c r="M10" s="18"/>
    </row>
    <row r="11" spans="1:13">
      <c r="B11" s="5" t="s">
        <v>32</v>
      </c>
    </row>
    <row r="12" spans="1:13" ht="16">
      <c r="A12" s="47" t="s">
        <v>44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17" t="s">
        <v>31</v>
      </c>
      <c r="B13" s="16" t="s">
        <v>98</v>
      </c>
      <c r="C13" s="16" t="s">
        <v>99</v>
      </c>
      <c r="D13" s="16" t="s">
        <v>100</v>
      </c>
      <c r="E13" s="16" t="s">
        <v>265</v>
      </c>
      <c r="F13" s="16" t="s">
        <v>48</v>
      </c>
      <c r="G13" s="23" t="s">
        <v>41</v>
      </c>
      <c r="H13" s="23" t="s">
        <v>64</v>
      </c>
      <c r="I13" s="23" t="s">
        <v>209</v>
      </c>
      <c r="J13" s="17"/>
      <c r="K13" s="17" t="str">
        <f>"62,5"</f>
        <v>62,5</v>
      </c>
      <c r="L13" s="17" t="str">
        <f>"40,6094"</f>
        <v>40,6094</v>
      </c>
      <c r="M13" s="16"/>
    </row>
    <row r="14" spans="1:13">
      <c r="A14" s="21" t="s">
        <v>142</v>
      </c>
      <c r="B14" s="20" t="s">
        <v>170</v>
      </c>
      <c r="C14" s="20" t="s">
        <v>171</v>
      </c>
      <c r="D14" s="20" t="s">
        <v>172</v>
      </c>
      <c r="E14" s="20" t="s">
        <v>265</v>
      </c>
      <c r="F14" s="20" t="s">
        <v>14</v>
      </c>
      <c r="G14" s="26" t="s">
        <v>208</v>
      </c>
      <c r="H14" s="27" t="s">
        <v>209</v>
      </c>
      <c r="I14" s="26" t="s">
        <v>210</v>
      </c>
      <c r="J14" s="21"/>
      <c r="K14" s="21" t="str">
        <f>"62,5"</f>
        <v>62,5</v>
      </c>
      <c r="L14" s="21" t="str">
        <f>"40,3187"</f>
        <v>40,3187</v>
      </c>
      <c r="M14" s="20"/>
    </row>
    <row r="15" spans="1:13">
      <c r="A15" s="21" t="s">
        <v>143</v>
      </c>
      <c r="B15" s="20" t="s">
        <v>105</v>
      </c>
      <c r="C15" s="20" t="s">
        <v>106</v>
      </c>
      <c r="D15" s="20" t="s">
        <v>107</v>
      </c>
      <c r="E15" s="20" t="s">
        <v>265</v>
      </c>
      <c r="F15" s="20" t="s">
        <v>48</v>
      </c>
      <c r="G15" s="26" t="s">
        <v>149</v>
      </c>
      <c r="H15" s="27" t="s">
        <v>65</v>
      </c>
      <c r="I15" s="26" t="s">
        <v>209</v>
      </c>
      <c r="J15" s="21"/>
      <c r="K15" s="21" t="str">
        <f>"55,0"</f>
        <v>55,0</v>
      </c>
      <c r="L15" s="21" t="str">
        <f>"36,0277"</f>
        <v>36,0277</v>
      </c>
      <c r="M15" s="20" t="s">
        <v>248</v>
      </c>
    </row>
    <row r="16" spans="1:13">
      <c r="A16" s="21" t="s">
        <v>201</v>
      </c>
      <c r="B16" s="20" t="s">
        <v>102</v>
      </c>
      <c r="C16" s="20" t="s">
        <v>103</v>
      </c>
      <c r="D16" s="20" t="s">
        <v>104</v>
      </c>
      <c r="E16" s="20" t="s">
        <v>265</v>
      </c>
      <c r="F16" s="20" t="s">
        <v>48</v>
      </c>
      <c r="G16" s="27" t="s">
        <v>41</v>
      </c>
      <c r="H16" s="26" t="s">
        <v>209</v>
      </c>
      <c r="I16" s="26" t="s">
        <v>209</v>
      </c>
      <c r="J16" s="21"/>
      <c r="K16" s="21" t="str">
        <f>"50,0"</f>
        <v>50,0</v>
      </c>
      <c r="L16" s="21" t="str">
        <f>"32,8075"</f>
        <v>32,8075</v>
      </c>
      <c r="M16" s="20" t="s">
        <v>248</v>
      </c>
    </row>
    <row r="17" spans="1:13">
      <c r="A17" s="21" t="s">
        <v>233</v>
      </c>
      <c r="B17" s="20" t="s">
        <v>192</v>
      </c>
      <c r="C17" s="20" t="s">
        <v>193</v>
      </c>
      <c r="D17" s="20" t="s">
        <v>176</v>
      </c>
      <c r="E17" s="20" t="s">
        <v>265</v>
      </c>
      <c r="F17" s="20" t="s">
        <v>48</v>
      </c>
      <c r="G17" s="27" t="s">
        <v>149</v>
      </c>
      <c r="H17" s="26" t="s">
        <v>65</v>
      </c>
      <c r="I17" s="26" t="s">
        <v>65</v>
      </c>
      <c r="J17" s="21"/>
      <c r="K17" s="21" t="str">
        <f>"45,0"</f>
        <v>45,0</v>
      </c>
      <c r="L17" s="21" t="str">
        <f>"29,8305"</f>
        <v>29,8305</v>
      </c>
      <c r="M17" s="20" t="s">
        <v>248</v>
      </c>
    </row>
    <row r="18" spans="1:13">
      <c r="A18" s="19" t="s">
        <v>31</v>
      </c>
      <c r="B18" s="18" t="s">
        <v>211</v>
      </c>
      <c r="C18" s="18" t="s">
        <v>257</v>
      </c>
      <c r="D18" s="18" t="s">
        <v>212</v>
      </c>
      <c r="E18" s="18" t="s">
        <v>267</v>
      </c>
      <c r="F18" s="18" t="s">
        <v>14</v>
      </c>
      <c r="G18" s="25" t="s">
        <v>213</v>
      </c>
      <c r="H18" s="24" t="s">
        <v>148</v>
      </c>
      <c r="I18" s="25" t="s">
        <v>148</v>
      </c>
      <c r="J18" s="19"/>
      <c r="K18" s="19" t="str">
        <f>"40,0"</f>
        <v>40,0</v>
      </c>
      <c r="L18" s="19" t="str">
        <f>"33,2514"</f>
        <v>33,2514</v>
      </c>
      <c r="M18" s="18" t="s">
        <v>260</v>
      </c>
    </row>
    <row r="19" spans="1:13">
      <c r="B19" s="5" t="s">
        <v>32</v>
      </c>
    </row>
    <row r="20" spans="1:13" ht="16">
      <c r="A20" s="47" t="s">
        <v>73</v>
      </c>
      <c r="B20" s="47"/>
      <c r="C20" s="48"/>
      <c r="D20" s="48"/>
      <c r="E20" s="48"/>
      <c r="F20" s="48"/>
      <c r="G20" s="48"/>
      <c r="H20" s="48"/>
      <c r="I20" s="48"/>
      <c r="J20" s="48"/>
    </row>
    <row r="21" spans="1:13">
      <c r="A21" s="8" t="s">
        <v>31</v>
      </c>
      <c r="B21" s="7" t="s">
        <v>109</v>
      </c>
      <c r="C21" s="7" t="s">
        <v>258</v>
      </c>
      <c r="D21" s="7" t="s">
        <v>111</v>
      </c>
      <c r="E21" s="7" t="s">
        <v>268</v>
      </c>
      <c r="F21" s="7" t="s">
        <v>48</v>
      </c>
      <c r="G21" s="14" t="s">
        <v>149</v>
      </c>
      <c r="H21" s="14" t="s">
        <v>65</v>
      </c>
      <c r="I21" s="15" t="s">
        <v>208</v>
      </c>
      <c r="J21" s="8"/>
      <c r="K21" s="8" t="str">
        <f>"55,0"</f>
        <v>55,0</v>
      </c>
      <c r="L21" s="8" t="str">
        <f>"33,9515"</f>
        <v>33,9515</v>
      </c>
      <c r="M21" s="7" t="s">
        <v>248</v>
      </c>
    </row>
    <row r="22" spans="1:13">
      <c r="B22" s="5" t="s">
        <v>32</v>
      </c>
    </row>
    <row r="23" spans="1:13" ht="16">
      <c r="A23" s="47" t="s">
        <v>10</v>
      </c>
      <c r="B23" s="47"/>
      <c r="C23" s="48"/>
      <c r="D23" s="48"/>
      <c r="E23" s="48"/>
      <c r="F23" s="48"/>
      <c r="G23" s="48"/>
      <c r="H23" s="48"/>
      <c r="I23" s="48"/>
      <c r="J23" s="48"/>
    </row>
    <row r="24" spans="1:13">
      <c r="A24" s="17" t="s">
        <v>31</v>
      </c>
      <c r="B24" s="16" t="s">
        <v>214</v>
      </c>
      <c r="C24" s="16" t="s">
        <v>259</v>
      </c>
      <c r="D24" s="16" t="s">
        <v>215</v>
      </c>
      <c r="E24" s="16" t="s">
        <v>269</v>
      </c>
      <c r="F24" s="16" t="s">
        <v>14</v>
      </c>
      <c r="G24" s="22" t="s">
        <v>149</v>
      </c>
      <c r="H24" s="23" t="s">
        <v>149</v>
      </c>
      <c r="I24" s="22" t="s">
        <v>64</v>
      </c>
      <c r="J24" s="17"/>
      <c r="K24" s="17" t="str">
        <f>"45,0"</f>
        <v>45,0</v>
      </c>
      <c r="L24" s="17" t="str">
        <f>"27,0720"</f>
        <v>27,0720</v>
      </c>
      <c r="M24" s="16"/>
    </row>
    <row r="25" spans="1:13">
      <c r="A25" s="21" t="s">
        <v>31</v>
      </c>
      <c r="B25" s="20" t="s">
        <v>116</v>
      </c>
      <c r="C25" s="20" t="s">
        <v>117</v>
      </c>
      <c r="D25" s="20" t="s">
        <v>118</v>
      </c>
      <c r="E25" s="20" t="s">
        <v>265</v>
      </c>
      <c r="F25" s="20" t="s">
        <v>48</v>
      </c>
      <c r="G25" s="27" t="s">
        <v>216</v>
      </c>
      <c r="H25" s="27" t="s">
        <v>199</v>
      </c>
      <c r="I25" s="26" t="s">
        <v>112</v>
      </c>
      <c r="J25" s="21"/>
      <c r="K25" s="21" t="str">
        <f>"82,5"</f>
        <v>82,5</v>
      </c>
      <c r="L25" s="21" t="str">
        <f>"48,6255"</f>
        <v>48,6255</v>
      </c>
      <c r="M25" s="20"/>
    </row>
    <row r="26" spans="1:13">
      <c r="A26" s="21" t="s">
        <v>142</v>
      </c>
      <c r="B26" s="20" t="s">
        <v>217</v>
      </c>
      <c r="C26" s="20" t="s">
        <v>218</v>
      </c>
      <c r="D26" s="20" t="s">
        <v>219</v>
      </c>
      <c r="E26" s="20" t="s">
        <v>265</v>
      </c>
      <c r="F26" s="20" t="s">
        <v>147</v>
      </c>
      <c r="G26" s="27" t="s">
        <v>41</v>
      </c>
      <c r="H26" s="27" t="s">
        <v>208</v>
      </c>
      <c r="I26" s="27" t="s">
        <v>220</v>
      </c>
      <c r="J26" s="21"/>
      <c r="K26" s="21" t="str">
        <f>"65,0"</f>
        <v>65,0</v>
      </c>
      <c r="L26" s="21" t="str">
        <f>"38,8960"</f>
        <v>38,8960</v>
      </c>
      <c r="M26" s="20"/>
    </row>
    <row r="27" spans="1:13">
      <c r="A27" s="19" t="s">
        <v>143</v>
      </c>
      <c r="B27" s="18" t="s">
        <v>221</v>
      </c>
      <c r="C27" s="18" t="s">
        <v>222</v>
      </c>
      <c r="D27" s="18" t="s">
        <v>223</v>
      </c>
      <c r="E27" s="18" t="s">
        <v>265</v>
      </c>
      <c r="F27" s="18" t="s">
        <v>14</v>
      </c>
      <c r="G27" s="25" t="s">
        <v>65</v>
      </c>
      <c r="H27" s="25" t="s">
        <v>208</v>
      </c>
      <c r="I27" s="25" t="s">
        <v>220</v>
      </c>
      <c r="J27" s="19"/>
      <c r="K27" s="19" t="str">
        <f>"65,0"</f>
        <v>65,0</v>
      </c>
      <c r="L27" s="19" t="str">
        <f>"38,0120"</f>
        <v>38,0120</v>
      </c>
      <c r="M27" s="18" t="s">
        <v>260</v>
      </c>
    </row>
    <row r="28" spans="1:13">
      <c r="B28" s="5" t="s">
        <v>32</v>
      </c>
    </row>
    <row r="29" spans="1:13" ht="16">
      <c r="A29" s="47" t="s">
        <v>120</v>
      </c>
      <c r="B29" s="47"/>
      <c r="C29" s="48"/>
      <c r="D29" s="48"/>
      <c r="E29" s="48"/>
      <c r="F29" s="48"/>
      <c r="G29" s="48"/>
      <c r="H29" s="48"/>
      <c r="I29" s="48"/>
      <c r="J29" s="48"/>
    </row>
    <row r="30" spans="1:13">
      <c r="A30" s="8" t="s">
        <v>31</v>
      </c>
      <c r="B30" s="7" t="s">
        <v>121</v>
      </c>
      <c r="C30" s="7" t="s">
        <v>122</v>
      </c>
      <c r="D30" s="7" t="s">
        <v>123</v>
      </c>
      <c r="E30" s="7" t="s">
        <v>265</v>
      </c>
      <c r="F30" s="7" t="s">
        <v>252</v>
      </c>
      <c r="G30" s="14" t="s">
        <v>216</v>
      </c>
      <c r="H30" s="14" t="s">
        <v>224</v>
      </c>
      <c r="I30" s="15" t="s">
        <v>38</v>
      </c>
      <c r="J30" s="8"/>
      <c r="K30" s="8" t="str">
        <f>"75,0"</f>
        <v>75,0</v>
      </c>
      <c r="L30" s="8" t="str">
        <f>"43,1888"</f>
        <v>43,1888</v>
      </c>
      <c r="M30" s="7"/>
    </row>
    <row r="31" spans="1:13">
      <c r="B31" s="5" t="s">
        <v>32</v>
      </c>
    </row>
    <row r="32" spans="1:13" ht="16">
      <c r="A32" s="47" t="s">
        <v>225</v>
      </c>
      <c r="B32" s="47"/>
      <c r="C32" s="48"/>
      <c r="D32" s="48"/>
      <c r="E32" s="48"/>
      <c r="F32" s="48"/>
      <c r="G32" s="48"/>
      <c r="H32" s="48"/>
      <c r="I32" s="48"/>
      <c r="J32" s="48"/>
    </row>
    <row r="33" spans="1:13">
      <c r="A33" s="8" t="s">
        <v>31</v>
      </c>
      <c r="B33" s="7" t="s">
        <v>226</v>
      </c>
      <c r="C33" s="7" t="s">
        <v>227</v>
      </c>
      <c r="D33" s="7" t="s">
        <v>228</v>
      </c>
      <c r="E33" s="7" t="s">
        <v>265</v>
      </c>
      <c r="F33" s="7" t="s">
        <v>14</v>
      </c>
      <c r="G33" s="14" t="s">
        <v>216</v>
      </c>
      <c r="H33" s="14" t="s">
        <v>224</v>
      </c>
      <c r="I33" s="14" t="s">
        <v>37</v>
      </c>
      <c r="J33" s="8"/>
      <c r="K33" s="8" t="str">
        <f>"80,0"</f>
        <v>80,0</v>
      </c>
      <c r="L33" s="8" t="str">
        <f>"44,1160"</f>
        <v>44,1160</v>
      </c>
      <c r="M33" s="7"/>
    </row>
    <row r="34" spans="1:13">
      <c r="B34" s="5" t="s">
        <v>32</v>
      </c>
    </row>
    <row r="35" spans="1:13">
      <c r="B35" s="5" t="s">
        <v>32</v>
      </c>
    </row>
    <row r="36" spans="1:13">
      <c r="B36" s="5" t="s">
        <v>32</v>
      </c>
    </row>
    <row r="37" spans="1:13" ht="18">
      <c r="B37" s="9" t="s">
        <v>23</v>
      </c>
      <c r="C37" s="9"/>
      <c r="F37" s="3"/>
    </row>
    <row r="38" spans="1:13" ht="16">
      <c r="B38" s="10" t="s">
        <v>24</v>
      </c>
      <c r="C38" s="10"/>
      <c r="F38" s="3"/>
    </row>
    <row r="39" spans="1:13" ht="14">
      <c r="B39" s="11"/>
      <c r="C39" s="12" t="s">
        <v>25</v>
      </c>
      <c r="F39" s="3"/>
    </row>
    <row r="40" spans="1:13" ht="14">
      <c r="B40" s="13" t="s">
        <v>26</v>
      </c>
      <c r="C40" s="13" t="s">
        <v>27</v>
      </c>
      <c r="D40" s="13" t="s">
        <v>255</v>
      </c>
      <c r="E40" s="13" t="s">
        <v>135</v>
      </c>
      <c r="F40" s="13" t="s">
        <v>200</v>
      </c>
    </row>
    <row r="41" spans="1:13">
      <c r="B41" s="5" t="s">
        <v>116</v>
      </c>
      <c r="C41" s="5" t="s">
        <v>25</v>
      </c>
      <c r="D41" s="6" t="s">
        <v>30</v>
      </c>
      <c r="E41" s="6" t="s">
        <v>199</v>
      </c>
      <c r="F41" s="6" t="s">
        <v>229</v>
      </c>
    </row>
    <row r="42" spans="1:13">
      <c r="B42" s="5" t="s">
        <v>226</v>
      </c>
      <c r="C42" s="5" t="s">
        <v>25</v>
      </c>
      <c r="D42" s="6" t="s">
        <v>230</v>
      </c>
      <c r="E42" s="6" t="s">
        <v>37</v>
      </c>
      <c r="F42" s="6" t="s">
        <v>231</v>
      </c>
    </row>
    <row r="43" spans="1:13">
      <c r="B43" s="5" t="s">
        <v>121</v>
      </c>
      <c r="C43" s="5" t="s">
        <v>25</v>
      </c>
      <c r="D43" s="6" t="s">
        <v>183</v>
      </c>
      <c r="E43" s="6" t="s">
        <v>224</v>
      </c>
      <c r="F43" s="6" t="s">
        <v>232</v>
      </c>
    </row>
  </sheetData>
  <mergeCells count="18">
    <mergeCell ref="A32:J32"/>
    <mergeCell ref="K3:K4"/>
    <mergeCell ref="L3:L4"/>
    <mergeCell ref="M3:M4"/>
    <mergeCell ref="A5:J5"/>
    <mergeCell ref="B3:B4"/>
    <mergeCell ref="A8:J8"/>
    <mergeCell ref="A12:J12"/>
    <mergeCell ref="A20:J20"/>
    <mergeCell ref="A23:J23"/>
    <mergeCell ref="A29:J29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2021-04-13T22:38:46Z</dcterms:modified>
</cp:coreProperties>
</file>