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рт/"/>
    </mc:Choice>
  </mc:AlternateContent>
  <xr:revisionPtr revIDLastSave="0" documentId="13_ncr:1_{BD3DC44C-3C57-A24A-8327-670D78958FE0}" xr6:coauthVersionLast="45" xr6:coauthVersionMax="45" xr10:uidLastSave="{00000000-0000-0000-0000-000000000000}"/>
  <bookViews>
    <workbookView xWindow="480" yWindow="460" windowWidth="27500" windowHeight="16100" activeTab="4" xr2:uid="{00000000-000D-0000-FFFF-FFFF00000000}"/>
  </bookViews>
  <sheets>
    <sheet name="IPL Двоеборье без экип" sheetId="9" r:id="rId1"/>
    <sheet name="IPL Жим без экипировки" sheetId="5" r:id="rId2"/>
    <sheet name="IPL Тяга без экипировки" sheetId="8" r:id="rId3"/>
    <sheet name="СПР Пауэрспорт" sheetId="12" r:id="rId4"/>
    <sheet name="СПР Подъем на бицепс" sheetId="13" r:id="rId5"/>
  </sheets>
  <definedNames>
    <definedName name="_FilterDatabase" localSheetId="1" hidden="1">'IPL Жим без экипировки'!$A$1:$K$3</definedName>
  </definedName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9" i="9" l="1"/>
  <c r="O29" i="9"/>
  <c r="P28" i="9"/>
  <c r="O28" i="9"/>
  <c r="P27" i="9"/>
  <c r="O27" i="9"/>
  <c r="P24" i="9"/>
  <c r="O24" i="9"/>
  <c r="P23" i="9"/>
  <c r="O23" i="9"/>
  <c r="P22" i="9"/>
  <c r="O22" i="9"/>
  <c r="P19" i="9"/>
  <c r="O19" i="9"/>
  <c r="P18" i="9"/>
  <c r="O18" i="9"/>
  <c r="P15" i="9"/>
  <c r="O15" i="9"/>
  <c r="P12" i="9"/>
  <c r="O12" i="9"/>
  <c r="P9" i="9"/>
  <c r="O9" i="9"/>
  <c r="P6" i="9"/>
  <c r="O6" i="9"/>
  <c r="L23" i="8"/>
  <c r="K23" i="8"/>
  <c r="L20" i="8"/>
  <c r="K20" i="8"/>
  <c r="L19" i="8"/>
  <c r="K19" i="8"/>
  <c r="L18" i="8"/>
  <c r="K18" i="8"/>
  <c r="L12" i="8"/>
  <c r="K12" i="8"/>
  <c r="L6" i="8"/>
  <c r="K6" i="8"/>
  <c r="L36" i="5"/>
  <c r="K36" i="5"/>
  <c r="L35" i="5"/>
  <c r="K35" i="5"/>
  <c r="L32" i="5"/>
  <c r="K32" i="5"/>
  <c r="L29" i="5"/>
  <c r="K29" i="5"/>
  <c r="L28" i="5"/>
  <c r="K28" i="5"/>
  <c r="L25" i="5"/>
  <c r="K25" i="5"/>
  <c r="L24" i="5"/>
  <c r="K24" i="5"/>
  <c r="L21" i="5"/>
  <c r="K21" i="5"/>
  <c r="L18" i="5"/>
  <c r="K18" i="5"/>
  <c r="L12" i="5"/>
  <c r="K12" i="5"/>
  <c r="L9" i="5"/>
  <c r="K9" i="5"/>
  <c r="L6" i="5"/>
  <c r="K6" i="5"/>
</calcChain>
</file>

<file path=xl/sharedStrings.xml><?xml version="1.0" encoding="utf-8"?>
<sst xmlns="http://schemas.openxmlformats.org/spreadsheetml/2006/main" count="503" uniqueCount="182">
  <si>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</si>
  <si>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</si>
  <si>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</si>
  <si>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</si>
  <si>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</si>
  <si>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</si>
  <si>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</si>
  <si>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Жим лёжа</t>
  </si>
  <si>
    <t>ВЕСОВАЯ КАТЕГОРИЯ   56</t>
  </si>
  <si>
    <t>Бражник Дарья</t>
  </si>
  <si>
    <t>Девушки 15-19 (12.01.2004)/17</t>
  </si>
  <si>
    <t>55,60</t>
  </si>
  <si>
    <t xml:space="preserve">Астрахань/Астраханская область </t>
  </si>
  <si>
    <t>50,0</t>
  </si>
  <si>
    <t>55,0</t>
  </si>
  <si>
    <t>ВЕСОВАЯ КАТЕГОРИЯ   60</t>
  </si>
  <si>
    <t>Михайлова Юлия</t>
  </si>
  <si>
    <t>Открытая (18.02.1982)/39</t>
  </si>
  <si>
    <t>59,80</t>
  </si>
  <si>
    <t>80,0</t>
  </si>
  <si>
    <t>90,0</t>
  </si>
  <si>
    <t>95,0</t>
  </si>
  <si>
    <t>ВЕСОВАЯ КАТЕГОРИЯ   67.5</t>
  </si>
  <si>
    <t>Рыспаева Эвелина</t>
  </si>
  <si>
    <t>Девушки 15-19 (25.07.2001)/19</t>
  </si>
  <si>
    <t>65,60</t>
  </si>
  <si>
    <t>40,0</t>
  </si>
  <si>
    <t>45,0</t>
  </si>
  <si>
    <t>ВЕСОВАЯ КАТЕГОРИЯ   90</t>
  </si>
  <si>
    <t>Бушуева Лада</t>
  </si>
  <si>
    <t>Девушки 15-19 (12.11.2007)/13</t>
  </si>
  <si>
    <t>83,20</t>
  </si>
  <si>
    <t>Саркисов Артем</t>
  </si>
  <si>
    <t>Юноши 15-19 (21.08.2006)/14</t>
  </si>
  <si>
    <t>58,30</t>
  </si>
  <si>
    <t>57,5</t>
  </si>
  <si>
    <t>65,0</t>
  </si>
  <si>
    <t>Богатов Андрей</t>
  </si>
  <si>
    <t>Юноши 15-19 (30.05.2006)/14</t>
  </si>
  <si>
    <t>64,30</t>
  </si>
  <si>
    <t>75,0</t>
  </si>
  <si>
    <t>ВЕСОВАЯ КАТЕГОРИЯ   75</t>
  </si>
  <si>
    <t>Джуманов Рамиль</t>
  </si>
  <si>
    <t>Юноши 15-19 (26.09.2005)/15</t>
  </si>
  <si>
    <t>74,90</t>
  </si>
  <si>
    <t>70,0</t>
  </si>
  <si>
    <t>Алиев Вугар</t>
  </si>
  <si>
    <t>Открытая (23.10.1994)/26</t>
  </si>
  <si>
    <t>73,90</t>
  </si>
  <si>
    <t>100,0</t>
  </si>
  <si>
    <t>105,0</t>
  </si>
  <si>
    <t>ВЕСОВАЯ КАТЕГОРИЯ   100</t>
  </si>
  <si>
    <t>Баймухаметов Наиль</t>
  </si>
  <si>
    <t>Открытая (29.04.1987)/33</t>
  </si>
  <si>
    <t>94,30</t>
  </si>
  <si>
    <t>132,5</t>
  </si>
  <si>
    <t>140,0</t>
  </si>
  <si>
    <t>142,5</t>
  </si>
  <si>
    <t>Банк Максим</t>
  </si>
  <si>
    <t>Открытая (30.08.1989)/31</t>
  </si>
  <si>
    <t>96,20</t>
  </si>
  <si>
    <t>120,0</t>
  </si>
  <si>
    <t>130,0</t>
  </si>
  <si>
    <t>ВЕСОВАЯ КАТЕГОРИЯ   110</t>
  </si>
  <si>
    <t>Тимошин Семен</t>
  </si>
  <si>
    <t>102,90</t>
  </si>
  <si>
    <t>135,0</t>
  </si>
  <si>
    <t>ВЕСОВАЯ КАТЕГОРИЯ   125</t>
  </si>
  <si>
    <t>Агаев Магаррам</t>
  </si>
  <si>
    <t>Открытая (24.12.1981)/39</t>
  </si>
  <si>
    <t>123,30</t>
  </si>
  <si>
    <t>190,0</t>
  </si>
  <si>
    <t>200,0</t>
  </si>
  <si>
    <t>205,0</t>
  </si>
  <si>
    <t>Долженко Тимур</t>
  </si>
  <si>
    <t>Открытая (20.12.1993)/27</t>
  </si>
  <si>
    <t>113,50</t>
  </si>
  <si>
    <t>160,0</t>
  </si>
  <si>
    <t>175,0</t>
  </si>
  <si>
    <t>182,5</t>
  </si>
  <si>
    <t>Результат</t>
  </si>
  <si>
    <t>1</t>
  </si>
  <si>
    <t/>
  </si>
  <si>
    <t>2</t>
  </si>
  <si>
    <t>Становая тяга</t>
  </si>
  <si>
    <t>Сороковикова Валентина</t>
  </si>
  <si>
    <t>Открытая (17.08.1986)/34</t>
  </si>
  <si>
    <t>58,50</t>
  </si>
  <si>
    <t>107,5</t>
  </si>
  <si>
    <t>115,0</t>
  </si>
  <si>
    <t>125,0</t>
  </si>
  <si>
    <t>Качараев Тагир</t>
  </si>
  <si>
    <t>Открытая (30.11.1990)/30</t>
  </si>
  <si>
    <t>88,40</t>
  </si>
  <si>
    <t>225,0</t>
  </si>
  <si>
    <t>Киселев Алексей</t>
  </si>
  <si>
    <t>Открытая (27.04.1974)/46</t>
  </si>
  <si>
    <t>99,70</t>
  </si>
  <si>
    <t>220,0</t>
  </si>
  <si>
    <t>250,0</t>
  </si>
  <si>
    <t>260,0</t>
  </si>
  <si>
    <t>Махсотов Азамат</t>
  </si>
  <si>
    <t>Открытая (09.11.1995)/25</t>
  </si>
  <si>
    <t>98,50</t>
  </si>
  <si>
    <t>210,0</t>
  </si>
  <si>
    <t>Морев Алексей</t>
  </si>
  <si>
    <t>93,60</t>
  </si>
  <si>
    <t>180,0</t>
  </si>
  <si>
    <t>215,0</t>
  </si>
  <si>
    <t>Попов Владислав</t>
  </si>
  <si>
    <t>Открытая (01.08.1994)/26</t>
  </si>
  <si>
    <t>110,00</t>
  </si>
  <si>
    <t>230,0</t>
  </si>
  <si>
    <t>240,0</t>
  </si>
  <si>
    <t>Лемешенко Любовь</t>
  </si>
  <si>
    <t>Открытая (06.01.1983)/38</t>
  </si>
  <si>
    <t>53,80</t>
  </si>
  <si>
    <t>52,5</t>
  </si>
  <si>
    <t>110,0</t>
  </si>
  <si>
    <t>Есин Евгений</t>
  </si>
  <si>
    <t>Открытая (01.09.1992)/28</t>
  </si>
  <si>
    <t>67,50</t>
  </si>
  <si>
    <t>Беленков Кирилл</t>
  </si>
  <si>
    <t>Юноши 15-19 (11.02.2004)/17</t>
  </si>
  <si>
    <t>85,0</t>
  </si>
  <si>
    <t>152,5</t>
  </si>
  <si>
    <t>165,0</t>
  </si>
  <si>
    <t>ВЕСОВАЯ КАТЕГОРИЯ   82.5</t>
  </si>
  <si>
    <t>Юноши 15-19 (28.08.2001)/19</t>
  </si>
  <si>
    <t>77,70</t>
  </si>
  <si>
    <t>192,5</t>
  </si>
  <si>
    <t>Бегунов Андрей</t>
  </si>
  <si>
    <t>Юноши 15-19 (01.10.2008)/12</t>
  </si>
  <si>
    <t>80,50</t>
  </si>
  <si>
    <t>235,0</t>
  </si>
  <si>
    <t>Тенишев Растям</t>
  </si>
  <si>
    <t>Открытая (07.07.1993)/27</t>
  </si>
  <si>
    <t>88,80</t>
  </si>
  <si>
    <t>170,0</t>
  </si>
  <si>
    <t>195,0</t>
  </si>
  <si>
    <t>Палтоев Марат</t>
  </si>
  <si>
    <t>89,20</t>
  </si>
  <si>
    <t>145,0</t>
  </si>
  <si>
    <t>150,0</t>
  </si>
  <si>
    <t>Алиев Шамиль</t>
  </si>
  <si>
    <t>Открытая (01.02.1989)/32</t>
  </si>
  <si>
    <t>Рустамов Талех</t>
  </si>
  <si>
    <t>Открытая (10.07.1991)/29</t>
  </si>
  <si>
    <t>98,80</t>
  </si>
  <si>
    <t>Митрофанов Жоэль</t>
  </si>
  <si>
    <t>Открытая (18.05.1992)/28</t>
  </si>
  <si>
    <t>98,40</t>
  </si>
  <si>
    <t>127,5</t>
  </si>
  <si>
    <t>3</t>
  </si>
  <si>
    <t>50.0</t>
  </si>
  <si>
    <t>33,8744</t>
  </si>
  <si>
    <t>110.0</t>
  </si>
  <si>
    <t>74,5237</t>
  </si>
  <si>
    <t>141,8955</t>
  </si>
  <si>
    <t xml:space="preserve"> Долженко Тимур 
</t>
  </si>
  <si>
    <t>60,0</t>
  </si>
  <si>
    <t xml:space="preserve"> Громогласов Денис
</t>
  </si>
  <si>
    <t xml:space="preserve">ВЕСОВАЯ КАТЕГОРИЯ   67.5
</t>
  </si>
  <si>
    <t>Открытая (19.06.1991)/29</t>
  </si>
  <si>
    <t>Открытый Чемпионат Астраханской области "Сила Железа II"
IPL Силовое двоеборье без экипировки
Астрахань/Астраханская область, 21 марта 2021 года</t>
  </si>
  <si>
    <t>Открытый Чемпионат Астраханской области "Сила Железа II"
IPL Становая тяга без экипировки
Астрахань/Астраханская область, 21 марта 2021 года</t>
  </si>
  <si>
    <t>Открытый Чемпионат Астраханской области "Сила Железа II"
IPL Жим лежа без экипировки
Астрахань/Астраханская область, 21 марта 2021 года</t>
  </si>
  <si>
    <t>Открытый Чемпионат Астраханской области "Сила Железа II"
СПР Пауэрспорт
Астрахань/Астраханская область, 21 марта 2021 года</t>
  </si>
  <si>
    <t>Открытый Чемпионат Астраханской области "Сила Железа II"
СПР Подъем на бицепс
Астрахань/Астраханская область, 21 марта 2021 года</t>
  </si>
  <si>
    <t>Мастера 40-44 (22.03.1978)/42</t>
  </si>
  <si>
    <t>Мастера 50-54 (28.11.1969)/51</t>
  </si>
  <si>
    <t>Мастера 50-54 (20.10.1967)/53</t>
  </si>
  <si>
    <t xml:space="preserve"> </t>
  </si>
  <si>
    <t>Жим</t>
  </si>
  <si>
    <t>Тяга</t>
  </si>
  <si>
    <t>№</t>
  </si>
  <si>
    <t xml:space="preserve">
Дата рождения/Возраст</t>
  </si>
  <si>
    <t>Возрастная группа</t>
  </si>
  <si>
    <t>O</t>
  </si>
  <si>
    <t>T</t>
  </si>
  <si>
    <t>M1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</si>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</sst>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i/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7" fillId="0" borderId="0" xfId="0" applyFont="1"/>
    <xf numFmtId="49" fontId="0" fillId="0" borderId="11" xfId="0" applyNumberFormat="1" applyBorder="1" applyAlignment="1">
      <alignment horizontal="center" vertical="center" wrapText="1"/>
    </xf>
    <xf numFmtId="0" fontId="4" fillId="0" borderId="0" xfId="0" applyFont="1"/>
    <xf numFmtId="49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0" fillId="0" borderId="0" xfId="0" applyNumberFormat="1"/>
    <xf numFmtId="165" fontId="1" fillId="0" borderId="11" xfId="0" applyNumberFormat="1" applyFont="1" applyBorder="1" applyAlignment="1">
      <alignment horizontal="center" vertical="center"/>
    </xf>
    <xf numFmtId="165" fontId="0" fillId="0" borderId="0" xfId="0" applyNumberFormat="1"/>
    <xf numFmtId="0" fontId="5" fillId="0" borderId="0" xfId="0" applyFont="1" applyBorder="1" applyAlignment="1"/>
    <xf numFmtId="49" fontId="1" fillId="0" borderId="11" xfId="0" applyNumberFormat="1" applyFont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/>
    </xf>
    <xf numFmtId="165" fontId="2" fillId="0" borderId="16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/>
    </xf>
  </cellXfs>
  <cellStyles count="2">
    <cellStyle name="Обычный" xfId="0" builtinId="0"/>
    <cellStyle name="Обычный 2" xfId="1" xr:uid="{D4CCD2E0-C5EC-EE4D-B7CF-9AAF5DE750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workbookViewId="0">
      <selection sqref="A1:Q2"/>
    </sheetView>
  </sheetViews>
  <sheetFormatPr baseColWidth="10" defaultColWidth="9.1640625" defaultRowHeight="13"/>
  <cols>
    <col min="1" max="1" width="7.1640625" style="6" bestFit="1" customWidth="1"/>
    <col min="2" max="2" width="18.33203125" style="6" bestFit="1" customWidth="1"/>
    <col min="3" max="3" width="28.6640625" style="6" bestFit="1" customWidth="1"/>
    <col min="4" max="4" width="20.83203125" style="6" bestFit="1" customWidth="1"/>
    <col min="5" max="5" width="10.1640625" style="6" bestFit="1" customWidth="1"/>
    <col min="6" max="6" width="30.83203125" style="6" bestFit="1" customWidth="1"/>
    <col min="7" max="9" width="5.5" style="7" customWidth="1"/>
    <col min="10" max="10" width="4.5" style="7" customWidth="1"/>
    <col min="11" max="13" width="5.5" style="7" customWidth="1"/>
    <col min="14" max="14" width="4.5" style="7" customWidth="1"/>
    <col min="15" max="15" width="7.6640625" style="7" bestFit="1" customWidth="1"/>
    <col min="16" max="16" width="8.5" style="7" bestFit="1" customWidth="1"/>
    <col min="17" max="17" width="22" style="6" customWidth="1"/>
    <col min="18" max="16384" width="9.1640625" style="3"/>
  </cols>
  <sheetData>
    <row r="1" spans="1:17" s="2" customFormat="1" ht="29" customHeight="1">
      <c r="A1" s="46" t="s">
        <v>164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s="1" customFormat="1" ht="12.75" customHeight="1">
      <c r="A3" s="54" t="s">
        <v>175</v>
      </c>
      <c r="B3" s="65" t="s">
        <v>0</v>
      </c>
      <c r="C3" s="56" t="s">
        <v>176</v>
      </c>
      <c r="D3" s="56" t="s">
        <v>6</v>
      </c>
      <c r="E3" s="58" t="s">
        <v>177</v>
      </c>
      <c r="F3" s="58" t="s">
        <v>5</v>
      </c>
      <c r="G3" s="58" t="s">
        <v>7</v>
      </c>
      <c r="H3" s="58"/>
      <c r="I3" s="58"/>
      <c r="J3" s="58"/>
      <c r="K3" s="58" t="s">
        <v>84</v>
      </c>
      <c r="L3" s="58"/>
      <c r="M3" s="58"/>
      <c r="N3" s="58"/>
      <c r="O3" s="58" t="s">
        <v>1</v>
      </c>
      <c r="P3" s="58" t="s">
        <v>3</v>
      </c>
      <c r="Q3" s="61" t="s">
        <v>2</v>
      </c>
    </row>
    <row r="4" spans="1:17" s="1" customFormat="1" ht="21" customHeight="1" thickBot="1">
      <c r="A4" s="55"/>
      <c r="B4" s="66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7"/>
      <c r="P4" s="57"/>
      <c r="Q4" s="62"/>
    </row>
    <row r="5" spans="1:17" ht="16">
      <c r="A5" s="63" t="s">
        <v>8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7">
      <c r="A6" s="9" t="s">
        <v>81</v>
      </c>
      <c r="B6" s="8" t="s">
        <v>114</v>
      </c>
      <c r="C6" s="8" t="s">
        <v>115</v>
      </c>
      <c r="D6" s="8" t="s">
        <v>116</v>
      </c>
      <c r="E6" s="8" t="s">
        <v>178</v>
      </c>
      <c r="F6" s="8" t="s">
        <v>12</v>
      </c>
      <c r="G6" s="14" t="s">
        <v>27</v>
      </c>
      <c r="H6" s="14" t="s">
        <v>13</v>
      </c>
      <c r="I6" s="15" t="s">
        <v>117</v>
      </c>
      <c r="J6" s="9"/>
      <c r="K6" s="14" t="s">
        <v>89</v>
      </c>
      <c r="L6" s="14" t="s">
        <v>90</v>
      </c>
      <c r="M6" s="14" t="s">
        <v>62</v>
      </c>
      <c r="N6" s="9"/>
      <c r="O6" s="9" t="str">
        <f>"180,0"</f>
        <v>180,0</v>
      </c>
      <c r="P6" s="9" t="str">
        <f>"218,5380"</f>
        <v>218,5380</v>
      </c>
      <c r="Q6" s="8"/>
    </row>
    <row r="7" spans="1:17">
      <c r="B7" s="6" t="s">
        <v>82</v>
      </c>
    </row>
    <row r="8" spans="1:17" ht="16">
      <c r="A8" s="59" t="s">
        <v>28</v>
      </c>
      <c r="B8" s="59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7">
      <c r="A9" s="9" t="s">
        <v>81</v>
      </c>
      <c r="B9" s="8" t="s">
        <v>29</v>
      </c>
      <c r="C9" s="8" t="s">
        <v>30</v>
      </c>
      <c r="D9" s="8" t="s">
        <v>31</v>
      </c>
      <c r="E9" s="8" t="s">
        <v>179</v>
      </c>
      <c r="F9" s="8" t="s">
        <v>12</v>
      </c>
      <c r="G9" s="14" t="s">
        <v>13</v>
      </c>
      <c r="H9" s="15" t="s">
        <v>14</v>
      </c>
      <c r="I9" s="15" t="s">
        <v>14</v>
      </c>
      <c r="J9" s="9"/>
      <c r="K9" s="14" t="s">
        <v>49</v>
      </c>
      <c r="L9" s="14" t="s">
        <v>50</v>
      </c>
      <c r="M9" s="14" t="s">
        <v>118</v>
      </c>
      <c r="N9" s="9"/>
      <c r="O9" s="9" t="str">
        <f>"160,0"</f>
        <v>160,0</v>
      </c>
      <c r="P9" s="9" t="str">
        <f>"143,3760"</f>
        <v>143,3760</v>
      </c>
      <c r="Q9" s="8" t="s">
        <v>172</v>
      </c>
    </row>
    <row r="10" spans="1:17">
      <c r="B10" s="6" t="s">
        <v>82</v>
      </c>
    </row>
    <row r="11" spans="1:17" ht="16">
      <c r="A11" s="59" t="s">
        <v>22</v>
      </c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7">
      <c r="A12" s="9" t="s">
        <v>81</v>
      </c>
      <c r="B12" s="8" t="s">
        <v>119</v>
      </c>
      <c r="C12" s="8" t="s">
        <v>120</v>
      </c>
      <c r="D12" s="8" t="s">
        <v>121</v>
      </c>
      <c r="E12" s="8" t="s">
        <v>178</v>
      </c>
      <c r="F12" s="8" t="s">
        <v>12</v>
      </c>
      <c r="G12" s="14" t="s">
        <v>118</v>
      </c>
      <c r="H12" s="14" t="s">
        <v>61</v>
      </c>
      <c r="I12" s="15" t="s">
        <v>90</v>
      </c>
      <c r="J12" s="9"/>
      <c r="K12" s="14" t="s">
        <v>107</v>
      </c>
      <c r="L12" s="14" t="s">
        <v>72</v>
      </c>
      <c r="M12" s="14" t="s">
        <v>108</v>
      </c>
      <c r="N12" s="9"/>
      <c r="O12" s="9" t="str">
        <f>"335,0"</f>
        <v>335,0</v>
      </c>
      <c r="P12" s="9" t="str">
        <f>"258,2850"</f>
        <v>258,2850</v>
      </c>
      <c r="Q12" s="8" t="s">
        <v>172</v>
      </c>
    </row>
    <row r="13" spans="1:17">
      <c r="B13" s="6" t="s">
        <v>82</v>
      </c>
    </row>
    <row r="14" spans="1:17" ht="16">
      <c r="A14" s="59" t="s">
        <v>41</v>
      </c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7">
      <c r="A15" s="9" t="s">
        <v>81</v>
      </c>
      <c r="B15" s="8" t="s">
        <v>122</v>
      </c>
      <c r="C15" s="8" t="s">
        <v>123</v>
      </c>
      <c r="D15" s="8" t="s">
        <v>48</v>
      </c>
      <c r="E15" s="8" t="s">
        <v>179</v>
      </c>
      <c r="F15" s="8" t="s">
        <v>12</v>
      </c>
      <c r="G15" s="14" t="s">
        <v>124</v>
      </c>
      <c r="H15" s="15" t="s">
        <v>20</v>
      </c>
      <c r="I15" s="14" t="s">
        <v>20</v>
      </c>
      <c r="J15" s="9"/>
      <c r="K15" s="14" t="s">
        <v>56</v>
      </c>
      <c r="L15" s="14" t="s">
        <v>125</v>
      </c>
      <c r="M15" s="14" t="s">
        <v>126</v>
      </c>
      <c r="N15" s="9"/>
      <c r="O15" s="9" t="str">
        <f>"255,0"</f>
        <v>255,0</v>
      </c>
      <c r="P15" s="9" t="str">
        <f>"183,6000"</f>
        <v>183,6000</v>
      </c>
      <c r="Q15" s="8" t="s">
        <v>172</v>
      </c>
    </row>
    <row r="16" spans="1:17">
      <c r="B16" s="6" t="s">
        <v>82</v>
      </c>
    </row>
    <row r="17" spans="1:17" ht="16">
      <c r="A17" s="59" t="s">
        <v>127</v>
      </c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7">
      <c r="A18" s="11" t="s">
        <v>81</v>
      </c>
      <c r="B18" s="10" t="s">
        <v>95</v>
      </c>
      <c r="C18" s="10" t="s">
        <v>128</v>
      </c>
      <c r="D18" s="10" t="s">
        <v>129</v>
      </c>
      <c r="E18" s="10" t="s">
        <v>179</v>
      </c>
      <c r="F18" s="10" t="s">
        <v>12</v>
      </c>
      <c r="G18" s="16" t="s">
        <v>21</v>
      </c>
      <c r="H18" s="17" t="s">
        <v>49</v>
      </c>
      <c r="I18" s="16" t="s">
        <v>49</v>
      </c>
      <c r="J18" s="11"/>
      <c r="K18" s="16" t="s">
        <v>107</v>
      </c>
      <c r="L18" s="16" t="s">
        <v>130</v>
      </c>
      <c r="M18" s="16" t="s">
        <v>72</v>
      </c>
      <c r="N18" s="11"/>
      <c r="O18" s="11" t="str">
        <f>"300,0"</f>
        <v>300,0</v>
      </c>
      <c r="P18" s="11" t="str">
        <f>"208,7100"</f>
        <v>208,7100</v>
      </c>
      <c r="Q18" s="10" t="s">
        <v>172</v>
      </c>
    </row>
    <row r="19" spans="1:17">
      <c r="A19" s="13" t="s">
        <v>83</v>
      </c>
      <c r="B19" s="12" t="s">
        <v>131</v>
      </c>
      <c r="C19" s="12" t="s">
        <v>132</v>
      </c>
      <c r="D19" s="12" t="s">
        <v>133</v>
      </c>
      <c r="E19" s="12" t="s">
        <v>179</v>
      </c>
      <c r="F19" s="12" t="s">
        <v>12</v>
      </c>
      <c r="G19" s="18" t="s">
        <v>26</v>
      </c>
      <c r="H19" s="18" t="s">
        <v>13</v>
      </c>
      <c r="I19" s="19" t="s">
        <v>117</v>
      </c>
      <c r="J19" s="13"/>
      <c r="K19" s="18" t="s">
        <v>50</v>
      </c>
      <c r="L19" s="18" t="s">
        <v>61</v>
      </c>
      <c r="M19" s="19" t="s">
        <v>62</v>
      </c>
      <c r="N19" s="13"/>
      <c r="O19" s="13" t="str">
        <f>"170,0"</f>
        <v>170,0</v>
      </c>
      <c r="P19" s="13" t="str">
        <f>"115,6000"</f>
        <v>115,6000</v>
      </c>
      <c r="Q19" s="12" t="s">
        <v>172</v>
      </c>
    </row>
    <row r="20" spans="1:17">
      <c r="B20" s="6" t="s">
        <v>82</v>
      </c>
    </row>
    <row r="21" spans="1:17" ht="16">
      <c r="A21" s="59" t="s">
        <v>28</v>
      </c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7">
      <c r="A22" s="11" t="s">
        <v>81</v>
      </c>
      <c r="B22" s="10" t="s">
        <v>91</v>
      </c>
      <c r="C22" s="10" t="s">
        <v>92</v>
      </c>
      <c r="D22" s="10" t="s">
        <v>93</v>
      </c>
      <c r="E22" s="10" t="s">
        <v>178</v>
      </c>
      <c r="F22" s="10" t="s">
        <v>12</v>
      </c>
      <c r="G22" s="16" t="s">
        <v>90</v>
      </c>
      <c r="H22" s="17" t="s">
        <v>62</v>
      </c>
      <c r="I22" s="16" t="s">
        <v>62</v>
      </c>
      <c r="J22" s="11"/>
      <c r="K22" s="16" t="s">
        <v>94</v>
      </c>
      <c r="L22" s="16" t="s">
        <v>134</v>
      </c>
      <c r="M22" s="17" t="s">
        <v>99</v>
      </c>
      <c r="N22" s="11"/>
      <c r="O22" s="11" t="str">
        <f>"365,0"</f>
        <v>365,0</v>
      </c>
      <c r="P22" s="11" t="str">
        <f>"235,2060"</f>
        <v>235,2060</v>
      </c>
      <c r="Q22" s="10" t="s">
        <v>172</v>
      </c>
    </row>
    <row r="23" spans="1:17">
      <c r="A23" s="21" t="s">
        <v>83</v>
      </c>
      <c r="B23" s="20" t="s">
        <v>135</v>
      </c>
      <c r="C23" s="20" t="s">
        <v>136</v>
      </c>
      <c r="D23" s="20" t="s">
        <v>137</v>
      </c>
      <c r="E23" s="20" t="s">
        <v>178</v>
      </c>
      <c r="F23" s="20" t="s">
        <v>12</v>
      </c>
      <c r="G23" s="22" t="s">
        <v>20</v>
      </c>
      <c r="H23" s="23" t="s">
        <v>49</v>
      </c>
      <c r="I23" s="21"/>
      <c r="J23" s="21"/>
      <c r="K23" s="22" t="s">
        <v>138</v>
      </c>
      <c r="L23" s="22" t="s">
        <v>71</v>
      </c>
      <c r="M23" s="22" t="s">
        <v>139</v>
      </c>
      <c r="N23" s="21"/>
      <c r="O23" s="21" t="str">
        <f>"285,0"</f>
        <v>285,0</v>
      </c>
      <c r="P23" s="21" t="str">
        <f>"183,1980"</f>
        <v>183,1980</v>
      </c>
      <c r="Q23" s="20" t="s">
        <v>172</v>
      </c>
    </row>
    <row r="24" spans="1:17">
      <c r="A24" s="13" t="s">
        <v>81</v>
      </c>
      <c r="B24" s="12" t="s">
        <v>140</v>
      </c>
      <c r="C24" s="12" t="s">
        <v>169</v>
      </c>
      <c r="D24" s="12" t="s">
        <v>141</v>
      </c>
      <c r="E24" s="12" t="s">
        <v>180</v>
      </c>
      <c r="F24" s="12" t="s">
        <v>12</v>
      </c>
      <c r="G24" s="18" t="s">
        <v>142</v>
      </c>
      <c r="H24" s="19" t="s">
        <v>143</v>
      </c>
      <c r="I24" s="19" t="s">
        <v>143</v>
      </c>
      <c r="J24" s="13"/>
      <c r="K24" s="18" t="s">
        <v>72</v>
      </c>
      <c r="L24" s="18" t="s">
        <v>104</v>
      </c>
      <c r="M24" s="19" t="s">
        <v>98</v>
      </c>
      <c r="N24" s="13"/>
      <c r="O24" s="13" t="str">
        <f>"355,0"</f>
        <v>355,0</v>
      </c>
      <c r="P24" s="13" t="str">
        <f>"230,8488"</f>
        <v>230,8488</v>
      </c>
      <c r="Q24" s="12" t="s">
        <v>172</v>
      </c>
    </row>
    <row r="25" spans="1:17">
      <c r="B25" s="6" t="s">
        <v>82</v>
      </c>
    </row>
    <row r="26" spans="1:17" ht="16">
      <c r="A26" s="59" t="s">
        <v>51</v>
      </c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</row>
    <row r="27" spans="1:17">
      <c r="A27" s="11" t="s">
        <v>81</v>
      </c>
      <c r="B27" s="10" t="s">
        <v>144</v>
      </c>
      <c r="C27" s="10" t="s">
        <v>145</v>
      </c>
      <c r="D27" s="10" t="s">
        <v>97</v>
      </c>
      <c r="E27" s="10" t="s">
        <v>178</v>
      </c>
      <c r="F27" s="10" t="s">
        <v>12</v>
      </c>
      <c r="G27" s="16" t="s">
        <v>77</v>
      </c>
      <c r="H27" s="16" t="s">
        <v>138</v>
      </c>
      <c r="I27" s="17" t="s">
        <v>78</v>
      </c>
      <c r="J27" s="11"/>
      <c r="K27" s="16" t="s">
        <v>104</v>
      </c>
      <c r="L27" s="16" t="s">
        <v>94</v>
      </c>
      <c r="M27" s="17" t="s">
        <v>99</v>
      </c>
      <c r="N27" s="11"/>
      <c r="O27" s="11" t="str">
        <f>"395,0"</f>
        <v>395,0</v>
      </c>
      <c r="P27" s="11" t="str">
        <f>"240,6735"</f>
        <v>240,6735</v>
      </c>
      <c r="Q27" s="10" t="s">
        <v>172</v>
      </c>
    </row>
    <row r="28" spans="1:17">
      <c r="A28" s="21" t="s">
        <v>83</v>
      </c>
      <c r="B28" s="20" t="s">
        <v>146</v>
      </c>
      <c r="C28" s="20" t="s">
        <v>147</v>
      </c>
      <c r="D28" s="20" t="s">
        <v>148</v>
      </c>
      <c r="E28" s="20" t="s">
        <v>178</v>
      </c>
      <c r="F28" s="20" t="s">
        <v>12</v>
      </c>
      <c r="G28" s="22" t="s">
        <v>61</v>
      </c>
      <c r="H28" s="22" t="s">
        <v>62</v>
      </c>
      <c r="I28" s="22" t="s">
        <v>66</v>
      </c>
      <c r="J28" s="21"/>
      <c r="K28" s="22" t="s">
        <v>71</v>
      </c>
      <c r="L28" s="22" t="s">
        <v>104</v>
      </c>
      <c r="M28" s="22" t="s">
        <v>98</v>
      </c>
      <c r="N28" s="21"/>
      <c r="O28" s="21" t="str">
        <f>"355,0"</f>
        <v>355,0</v>
      </c>
      <c r="P28" s="21" t="str">
        <f>"217,1180"</f>
        <v>217,1180</v>
      </c>
      <c r="Q28" s="20" t="s">
        <v>172</v>
      </c>
    </row>
    <row r="29" spans="1:17">
      <c r="A29" s="13" t="s">
        <v>153</v>
      </c>
      <c r="B29" s="12" t="s">
        <v>149</v>
      </c>
      <c r="C29" s="12" t="s">
        <v>150</v>
      </c>
      <c r="D29" s="12" t="s">
        <v>151</v>
      </c>
      <c r="E29" s="12" t="s">
        <v>178</v>
      </c>
      <c r="F29" s="12" t="s">
        <v>12</v>
      </c>
      <c r="G29" s="18" t="s">
        <v>118</v>
      </c>
      <c r="H29" s="18" t="s">
        <v>61</v>
      </c>
      <c r="I29" s="18" t="s">
        <v>152</v>
      </c>
      <c r="J29" s="13"/>
      <c r="K29" s="18" t="s">
        <v>107</v>
      </c>
      <c r="L29" s="18" t="s">
        <v>72</v>
      </c>
      <c r="M29" s="18" t="s">
        <v>104</v>
      </c>
      <c r="N29" s="13"/>
      <c r="O29" s="13" t="str">
        <f>"337,5"</f>
        <v>337,5</v>
      </c>
      <c r="P29" s="13" t="str">
        <f>"206,7525"</f>
        <v>206,7525</v>
      </c>
      <c r="Q29" s="12" t="s">
        <v>172</v>
      </c>
    </row>
    <row r="30" spans="1:17">
      <c r="B30" s="6" t="s">
        <v>82</v>
      </c>
    </row>
  </sheetData>
  <mergeCells count="19">
    <mergeCell ref="A26:N26"/>
    <mergeCell ref="O3:O4"/>
    <mergeCell ref="P3:P4"/>
    <mergeCell ref="Q3:Q4"/>
    <mergeCell ref="A5:N5"/>
    <mergeCell ref="B3:B4"/>
    <mergeCell ref="A8:N8"/>
    <mergeCell ref="A11:N11"/>
    <mergeCell ref="A14:N14"/>
    <mergeCell ref="A17:N17"/>
    <mergeCell ref="A21:N21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>
    <pageSetUpPr fitToPage="1"/>
  </sheetPr>
  <dimension ref="A1:M37"/>
  <sheetViews>
    <sheetView workbookViewId="0">
      <selection activeCell="E37" sqref="E37"/>
    </sheetView>
  </sheetViews>
  <sheetFormatPr baseColWidth="10" defaultColWidth="9.1640625" defaultRowHeight="13"/>
  <cols>
    <col min="1" max="1" width="7.1640625" style="6" bestFit="1" customWidth="1"/>
    <col min="2" max="2" width="19.5" style="6" bestFit="1" customWidth="1"/>
    <col min="3" max="3" width="28.6640625" style="6" bestFit="1" customWidth="1"/>
    <col min="4" max="4" width="20.83203125" style="6" bestFit="1" customWidth="1"/>
    <col min="5" max="5" width="10.1640625" style="6" bestFit="1" customWidth="1"/>
    <col min="6" max="6" width="30.83203125" style="6" bestFit="1" customWidth="1"/>
    <col min="7" max="9" width="5.5" style="7" customWidth="1"/>
    <col min="10" max="10" width="4.5" style="7" customWidth="1"/>
    <col min="11" max="11" width="10.5" style="7" bestFit="1" customWidth="1"/>
    <col min="12" max="12" width="8.5" style="7" bestFit="1" customWidth="1"/>
    <col min="13" max="13" width="26.1640625" style="6" customWidth="1"/>
    <col min="14" max="16384" width="9.1640625" style="3"/>
  </cols>
  <sheetData>
    <row r="1" spans="1:13" s="2" customFormat="1" ht="29" customHeight="1">
      <c r="A1" s="46" t="s">
        <v>166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175</v>
      </c>
      <c r="B3" s="65" t="s">
        <v>0</v>
      </c>
      <c r="C3" s="56" t="s">
        <v>176</v>
      </c>
      <c r="D3" s="56" t="s">
        <v>6</v>
      </c>
      <c r="E3" s="58" t="s">
        <v>177</v>
      </c>
      <c r="F3" s="58" t="s">
        <v>5</v>
      </c>
      <c r="G3" s="58" t="s">
        <v>7</v>
      </c>
      <c r="H3" s="58"/>
      <c r="I3" s="58"/>
      <c r="J3" s="58"/>
      <c r="K3" s="58" t="s">
        <v>80</v>
      </c>
      <c r="L3" s="58" t="s">
        <v>3</v>
      </c>
      <c r="M3" s="61" t="s">
        <v>2</v>
      </c>
    </row>
    <row r="4" spans="1:13" s="1" customFormat="1" ht="21" customHeight="1" thickBot="1">
      <c r="A4" s="55"/>
      <c r="B4" s="66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62"/>
    </row>
    <row r="5" spans="1:13" ht="16">
      <c r="A5" s="63" t="s">
        <v>8</v>
      </c>
      <c r="B5" s="63"/>
      <c r="C5" s="64"/>
      <c r="D5" s="64"/>
      <c r="E5" s="64"/>
      <c r="F5" s="64"/>
      <c r="G5" s="64"/>
      <c r="H5" s="64"/>
      <c r="I5" s="64"/>
      <c r="J5" s="64"/>
    </row>
    <row r="6" spans="1:13">
      <c r="A6" s="9" t="s">
        <v>81</v>
      </c>
      <c r="B6" s="8" t="s">
        <v>9</v>
      </c>
      <c r="C6" s="8" t="s">
        <v>10</v>
      </c>
      <c r="D6" s="8" t="s">
        <v>11</v>
      </c>
      <c r="E6" s="8" t="s">
        <v>179</v>
      </c>
      <c r="F6" s="8" t="s">
        <v>12</v>
      </c>
      <c r="G6" s="14" t="s">
        <v>13</v>
      </c>
      <c r="H6" s="15" t="s">
        <v>14</v>
      </c>
      <c r="I6" s="14" t="s">
        <v>14</v>
      </c>
      <c r="J6" s="9"/>
      <c r="K6" s="9" t="str">
        <f>"55,0"</f>
        <v>55,0</v>
      </c>
      <c r="L6" s="9" t="str">
        <f>"65,0760"</f>
        <v>65,0760</v>
      </c>
      <c r="M6" s="8" t="s">
        <v>172</v>
      </c>
    </row>
    <row r="7" spans="1:13">
      <c r="B7" s="6" t="s">
        <v>82</v>
      </c>
    </row>
    <row r="8" spans="1:13" ht="16">
      <c r="A8" s="59" t="s">
        <v>15</v>
      </c>
      <c r="B8" s="59"/>
      <c r="C8" s="60"/>
      <c r="D8" s="60"/>
      <c r="E8" s="60"/>
      <c r="F8" s="60"/>
      <c r="G8" s="60"/>
      <c r="H8" s="60"/>
      <c r="I8" s="60"/>
      <c r="J8" s="60"/>
    </row>
    <row r="9" spans="1:13">
      <c r="A9" s="9" t="s">
        <v>81</v>
      </c>
      <c r="B9" s="8" t="s">
        <v>16</v>
      </c>
      <c r="C9" s="8" t="s">
        <v>17</v>
      </c>
      <c r="D9" s="8" t="s">
        <v>18</v>
      </c>
      <c r="E9" s="8" t="s">
        <v>178</v>
      </c>
      <c r="F9" s="8" t="s">
        <v>12</v>
      </c>
      <c r="G9" s="14" t="s">
        <v>19</v>
      </c>
      <c r="H9" s="14" t="s">
        <v>20</v>
      </c>
      <c r="I9" s="15" t="s">
        <v>21</v>
      </c>
      <c r="J9" s="9"/>
      <c r="K9" s="9" t="str">
        <f>"90,0"</f>
        <v>90,0</v>
      </c>
      <c r="L9" s="9" t="str">
        <f>"100,6020"</f>
        <v>100,6020</v>
      </c>
      <c r="M9" s="8" t="s">
        <v>172</v>
      </c>
    </row>
    <row r="10" spans="1:13">
      <c r="B10" s="6" t="s">
        <v>82</v>
      </c>
    </row>
    <row r="11" spans="1:13" ht="16">
      <c r="A11" s="59" t="s">
        <v>22</v>
      </c>
      <c r="B11" s="59"/>
      <c r="C11" s="60"/>
      <c r="D11" s="60"/>
      <c r="E11" s="60"/>
      <c r="F11" s="60"/>
      <c r="G11" s="60"/>
      <c r="H11" s="60"/>
      <c r="I11" s="60"/>
      <c r="J11" s="60"/>
    </row>
    <row r="12" spans="1:13">
      <c r="A12" s="9" t="s">
        <v>81</v>
      </c>
      <c r="B12" s="8" t="s">
        <v>23</v>
      </c>
      <c r="C12" s="8" t="s">
        <v>24</v>
      </c>
      <c r="D12" s="8" t="s">
        <v>25</v>
      </c>
      <c r="E12" s="8" t="s">
        <v>179</v>
      </c>
      <c r="F12" s="8" t="s">
        <v>12</v>
      </c>
      <c r="G12" s="15" t="s">
        <v>26</v>
      </c>
      <c r="H12" s="14" t="s">
        <v>27</v>
      </c>
      <c r="I12" s="15" t="s">
        <v>13</v>
      </c>
      <c r="J12" s="9"/>
      <c r="K12" s="9" t="str">
        <f>"45,0"</f>
        <v>45,0</v>
      </c>
      <c r="L12" s="9" t="str">
        <f>"46,8900"</f>
        <v>46,8900</v>
      </c>
      <c r="M12" s="8" t="s">
        <v>172</v>
      </c>
    </row>
    <row r="13" spans="1:13">
      <c r="B13" s="6" t="s">
        <v>82</v>
      </c>
    </row>
    <row r="14" spans="1:13" ht="16">
      <c r="A14" s="59" t="s">
        <v>28</v>
      </c>
      <c r="B14" s="59"/>
      <c r="C14" s="60"/>
      <c r="D14" s="60"/>
      <c r="E14" s="60"/>
      <c r="F14" s="60"/>
      <c r="G14" s="60"/>
      <c r="H14" s="60"/>
      <c r="I14" s="60"/>
      <c r="J14" s="60"/>
    </row>
    <row r="15" spans="1:13">
      <c r="A15" s="9" t="s">
        <v>81</v>
      </c>
      <c r="B15" s="8" t="s">
        <v>29</v>
      </c>
      <c r="C15" s="8" t="s">
        <v>30</v>
      </c>
      <c r="D15" s="8" t="s">
        <v>31</v>
      </c>
      <c r="E15" s="8" t="s">
        <v>179</v>
      </c>
      <c r="F15" s="8" t="s">
        <v>12</v>
      </c>
      <c r="G15" s="14" t="s">
        <v>13</v>
      </c>
      <c r="H15" s="15" t="s">
        <v>14</v>
      </c>
      <c r="I15" s="15" t="s">
        <v>14</v>
      </c>
      <c r="J15" s="9"/>
      <c r="K15" s="9" t="s">
        <v>154</v>
      </c>
      <c r="L15" s="9" t="s">
        <v>155</v>
      </c>
      <c r="M15" s="8" t="s">
        <v>172</v>
      </c>
    </row>
    <row r="16" spans="1:13">
      <c r="B16" s="6" t="s">
        <v>82</v>
      </c>
    </row>
    <row r="17" spans="1:13" ht="16">
      <c r="A17" s="59" t="s">
        <v>15</v>
      </c>
      <c r="B17" s="59"/>
      <c r="C17" s="60"/>
      <c r="D17" s="60"/>
      <c r="E17" s="60"/>
      <c r="F17" s="60"/>
      <c r="G17" s="60"/>
      <c r="H17" s="60"/>
      <c r="I17" s="60"/>
      <c r="J17" s="60"/>
    </row>
    <row r="18" spans="1:13">
      <c r="A18" s="9" t="s">
        <v>81</v>
      </c>
      <c r="B18" s="8" t="s">
        <v>32</v>
      </c>
      <c r="C18" s="8" t="s">
        <v>33</v>
      </c>
      <c r="D18" s="8" t="s">
        <v>34</v>
      </c>
      <c r="E18" s="8" t="s">
        <v>179</v>
      </c>
      <c r="F18" s="8" t="s">
        <v>12</v>
      </c>
      <c r="G18" s="14" t="s">
        <v>13</v>
      </c>
      <c r="H18" s="14" t="s">
        <v>35</v>
      </c>
      <c r="I18" s="14" t="s">
        <v>36</v>
      </c>
      <c r="J18" s="9"/>
      <c r="K18" s="9" t="str">
        <f>"65,0"</f>
        <v>65,0</v>
      </c>
      <c r="L18" s="9" t="str">
        <f>"56,9335"</f>
        <v>56,9335</v>
      </c>
      <c r="M18" s="8" t="s">
        <v>172</v>
      </c>
    </row>
    <row r="19" spans="1:13">
      <c r="B19" s="6" t="s">
        <v>82</v>
      </c>
    </row>
    <row r="20" spans="1:13" ht="16">
      <c r="A20" s="59" t="s">
        <v>22</v>
      </c>
      <c r="B20" s="59"/>
      <c r="C20" s="60"/>
      <c r="D20" s="60"/>
      <c r="E20" s="60"/>
      <c r="F20" s="60"/>
      <c r="G20" s="60"/>
      <c r="H20" s="60"/>
      <c r="I20" s="60"/>
      <c r="J20" s="60"/>
    </row>
    <row r="21" spans="1:13">
      <c r="A21" s="9" t="s">
        <v>81</v>
      </c>
      <c r="B21" s="8" t="s">
        <v>37</v>
      </c>
      <c r="C21" s="8" t="s">
        <v>38</v>
      </c>
      <c r="D21" s="8" t="s">
        <v>39</v>
      </c>
      <c r="E21" s="8" t="s">
        <v>179</v>
      </c>
      <c r="F21" s="8" t="s">
        <v>12</v>
      </c>
      <c r="G21" s="14" t="s">
        <v>40</v>
      </c>
      <c r="H21" s="15" t="s">
        <v>19</v>
      </c>
      <c r="I21" s="14" t="s">
        <v>19</v>
      </c>
      <c r="J21" s="9"/>
      <c r="K21" s="9" t="str">
        <f>"80,0"</f>
        <v>80,0</v>
      </c>
      <c r="L21" s="9" t="str">
        <f>"64,2000"</f>
        <v>64,2000</v>
      </c>
      <c r="M21" s="8" t="s">
        <v>172</v>
      </c>
    </row>
    <row r="22" spans="1:13">
      <c r="B22" s="6" t="s">
        <v>82</v>
      </c>
    </row>
    <row r="23" spans="1:13" ht="16">
      <c r="A23" s="59" t="s">
        <v>41</v>
      </c>
      <c r="B23" s="59"/>
      <c r="C23" s="60"/>
      <c r="D23" s="60"/>
      <c r="E23" s="60"/>
      <c r="F23" s="60"/>
      <c r="G23" s="60"/>
      <c r="H23" s="60"/>
      <c r="I23" s="60"/>
      <c r="J23" s="60"/>
    </row>
    <row r="24" spans="1:13">
      <c r="A24" s="11" t="s">
        <v>81</v>
      </c>
      <c r="B24" s="10" t="s">
        <v>42</v>
      </c>
      <c r="C24" s="10" t="s">
        <v>43</v>
      </c>
      <c r="D24" s="10" t="s">
        <v>44</v>
      </c>
      <c r="E24" s="10" t="s">
        <v>179</v>
      </c>
      <c r="F24" s="10" t="s">
        <v>12</v>
      </c>
      <c r="G24" s="16" t="s">
        <v>45</v>
      </c>
      <c r="H24" s="17" t="s">
        <v>40</v>
      </c>
      <c r="I24" s="16" t="s">
        <v>40</v>
      </c>
      <c r="J24" s="11"/>
      <c r="K24" s="11" t="str">
        <f>"75,0"</f>
        <v>75,0</v>
      </c>
      <c r="L24" s="11" t="str">
        <f>"53,4900"</f>
        <v>53,4900</v>
      </c>
      <c r="M24" s="10" t="s">
        <v>172</v>
      </c>
    </row>
    <row r="25" spans="1:13">
      <c r="A25" s="13" t="s">
        <v>81</v>
      </c>
      <c r="B25" s="12" t="s">
        <v>46</v>
      </c>
      <c r="C25" s="12" t="s">
        <v>47</v>
      </c>
      <c r="D25" s="12" t="s">
        <v>48</v>
      </c>
      <c r="E25" s="12" t="s">
        <v>178</v>
      </c>
      <c r="F25" s="12" t="s">
        <v>12</v>
      </c>
      <c r="G25" s="18" t="s">
        <v>21</v>
      </c>
      <c r="H25" s="18" t="s">
        <v>49</v>
      </c>
      <c r="I25" s="19" t="s">
        <v>50</v>
      </c>
      <c r="J25" s="13"/>
      <c r="K25" s="13" t="str">
        <f>"100,0"</f>
        <v>100,0</v>
      </c>
      <c r="L25" s="13" t="str">
        <f>"72,0000"</f>
        <v>72,0000</v>
      </c>
      <c r="M25" s="12" t="s">
        <v>172</v>
      </c>
    </row>
    <row r="26" spans="1:13">
      <c r="B26" s="6" t="s">
        <v>82</v>
      </c>
    </row>
    <row r="27" spans="1:13" ht="16">
      <c r="A27" s="59" t="s">
        <v>51</v>
      </c>
      <c r="B27" s="59"/>
      <c r="C27" s="60"/>
      <c r="D27" s="60"/>
      <c r="E27" s="60"/>
      <c r="F27" s="60"/>
      <c r="G27" s="60"/>
      <c r="H27" s="60"/>
      <c r="I27" s="60"/>
      <c r="J27" s="60"/>
    </row>
    <row r="28" spans="1:13">
      <c r="A28" s="11" t="s">
        <v>81</v>
      </c>
      <c r="B28" s="10" t="s">
        <v>52</v>
      </c>
      <c r="C28" s="10" t="s">
        <v>53</v>
      </c>
      <c r="D28" s="10" t="s">
        <v>54</v>
      </c>
      <c r="E28" s="10" t="s">
        <v>178</v>
      </c>
      <c r="F28" s="10" t="s">
        <v>12</v>
      </c>
      <c r="G28" s="16" t="s">
        <v>55</v>
      </c>
      <c r="H28" s="16" t="s">
        <v>56</v>
      </c>
      <c r="I28" s="16" t="s">
        <v>57</v>
      </c>
      <c r="J28" s="11"/>
      <c r="K28" s="11" t="str">
        <f>"142,5"</f>
        <v>142,5</v>
      </c>
      <c r="L28" s="11" t="str">
        <f>"88,9343"</f>
        <v>88,9343</v>
      </c>
      <c r="M28" s="10" t="s">
        <v>172</v>
      </c>
    </row>
    <row r="29" spans="1:13">
      <c r="A29" s="13" t="s">
        <v>83</v>
      </c>
      <c r="B29" s="12" t="s">
        <v>58</v>
      </c>
      <c r="C29" s="12" t="s">
        <v>59</v>
      </c>
      <c r="D29" s="12" t="s">
        <v>60</v>
      </c>
      <c r="E29" s="12" t="s">
        <v>178</v>
      </c>
      <c r="F29" s="12" t="s">
        <v>12</v>
      </c>
      <c r="G29" s="18" t="s">
        <v>61</v>
      </c>
      <c r="H29" s="18" t="s">
        <v>62</v>
      </c>
      <c r="I29" s="18" t="s">
        <v>56</v>
      </c>
      <c r="J29" s="13"/>
      <c r="K29" s="13" t="str">
        <f>"140,0"</f>
        <v>140,0</v>
      </c>
      <c r="L29" s="13" t="str">
        <f>"86,6040"</f>
        <v>86,6040</v>
      </c>
      <c r="M29" s="12" t="s">
        <v>172</v>
      </c>
    </row>
    <row r="30" spans="1:13">
      <c r="B30" s="6" t="s">
        <v>82</v>
      </c>
    </row>
    <row r="31" spans="1:13" ht="16">
      <c r="A31" s="59" t="s">
        <v>63</v>
      </c>
      <c r="B31" s="59"/>
      <c r="C31" s="60"/>
      <c r="D31" s="60"/>
      <c r="E31" s="60"/>
      <c r="F31" s="60"/>
      <c r="G31" s="60"/>
      <c r="H31" s="60"/>
      <c r="I31" s="60"/>
      <c r="J31" s="60"/>
    </row>
    <row r="32" spans="1:13">
      <c r="A32" s="9" t="s">
        <v>81</v>
      </c>
      <c r="B32" s="8" t="s">
        <v>64</v>
      </c>
      <c r="C32" s="8" t="s">
        <v>170</v>
      </c>
      <c r="D32" s="8" t="s">
        <v>65</v>
      </c>
      <c r="E32" s="8" t="s">
        <v>181</v>
      </c>
      <c r="F32" s="8" t="s">
        <v>12</v>
      </c>
      <c r="G32" s="14" t="s">
        <v>66</v>
      </c>
      <c r="H32" s="15" t="s">
        <v>56</v>
      </c>
      <c r="I32" s="14" t="s">
        <v>56</v>
      </c>
      <c r="J32" s="9"/>
      <c r="K32" s="9" t="str">
        <f>"140,0"</f>
        <v>140,0</v>
      </c>
      <c r="L32" s="9" t="str">
        <f>"98,4227"</f>
        <v>98,4227</v>
      </c>
      <c r="M32" s="8" t="s">
        <v>172</v>
      </c>
    </row>
    <row r="33" spans="1:13">
      <c r="B33" s="6" t="s">
        <v>82</v>
      </c>
    </row>
    <row r="34" spans="1:13" ht="16">
      <c r="A34" s="59" t="s">
        <v>67</v>
      </c>
      <c r="B34" s="59"/>
      <c r="C34" s="60"/>
      <c r="D34" s="60"/>
      <c r="E34" s="60"/>
      <c r="F34" s="60"/>
      <c r="G34" s="60"/>
      <c r="H34" s="60"/>
      <c r="I34" s="60"/>
      <c r="J34" s="60"/>
    </row>
    <row r="35" spans="1:13">
      <c r="A35" s="11" t="s">
        <v>81</v>
      </c>
      <c r="B35" s="10" t="s">
        <v>68</v>
      </c>
      <c r="C35" s="10" t="s">
        <v>69</v>
      </c>
      <c r="D35" s="10" t="s">
        <v>70</v>
      </c>
      <c r="E35" s="10" t="s">
        <v>178</v>
      </c>
      <c r="F35" s="10" t="s">
        <v>12</v>
      </c>
      <c r="G35" s="16" t="s">
        <v>71</v>
      </c>
      <c r="H35" s="16" t="s">
        <v>72</v>
      </c>
      <c r="I35" s="16" t="s">
        <v>73</v>
      </c>
      <c r="J35" s="11"/>
      <c r="K35" s="11" t="str">
        <f>"205,0"</f>
        <v>205,0</v>
      </c>
      <c r="L35" s="11" t="str">
        <f>"117,1575"</f>
        <v>117,1575</v>
      </c>
      <c r="M35" s="10" t="s">
        <v>172</v>
      </c>
    </row>
    <row r="36" spans="1:13">
      <c r="A36" s="13" t="s">
        <v>83</v>
      </c>
      <c r="B36" s="12" t="s">
        <v>74</v>
      </c>
      <c r="C36" s="12" t="s">
        <v>75</v>
      </c>
      <c r="D36" s="12" t="s">
        <v>76</v>
      </c>
      <c r="E36" s="12" t="s">
        <v>178</v>
      </c>
      <c r="F36" s="12" t="s">
        <v>12</v>
      </c>
      <c r="G36" s="18" t="s">
        <v>77</v>
      </c>
      <c r="H36" s="18" t="s">
        <v>78</v>
      </c>
      <c r="I36" s="18" t="s">
        <v>79</v>
      </c>
      <c r="J36" s="13"/>
      <c r="K36" s="13" t="str">
        <f>"182,5"</f>
        <v>182,5</v>
      </c>
      <c r="L36" s="13" t="str">
        <f>"106,4158"</f>
        <v>106,4158</v>
      </c>
      <c r="M36" s="12" t="s">
        <v>172</v>
      </c>
    </row>
    <row r="37" spans="1:13">
      <c r="B37" s="6" t="s">
        <v>82</v>
      </c>
    </row>
  </sheetData>
  <mergeCells count="21">
    <mergeCell ref="A20:J20"/>
    <mergeCell ref="A23:J23"/>
    <mergeCell ref="A27:J27"/>
    <mergeCell ref="A31:J31"/>
    <mergeCell ref="A34:J34"/>
    <mergeCell ref="A5:J5"/>
    <mergeCell ref="A8:J8"/>
    <mergeCell ref="A11:J11"/>
    <mergeCell ref="A14:J14"/>
    <mergeCell ref="A17:J17"/>
    <mergeCell ref="E3:E4"/>
    <mergeCell ref="K3:K4"/>
    <mergeCell ref="L3:L4"/>
    <mergeCell ref="A1:M2"/>
    <mergeCell ref="G3:J3"/>
    <mergeCell ref="A3:A4"/>
    <mergeCell ref="C3:C4"/>
    <mergeCell ref="D3:D4"/>
    <mergeCell ref="M3:M4"/>
    <mergeCell ref="F3:F4"/>
    <mergeCell ref="B3:B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workbookViewId="0">
      <selection sqref="A1:M2"/>
    </sheetView>
  </sheetViews>
  <sheetFormatPr baseColWidth="10" defaultColWidth="9.1640625" defaultRowHeight="13"/>
  <cols>
    <col min="1" max="1" width="7.1640625" style="6" bestFit="1" customWidth="1"/>
    <col min="2" max="2" width="23" style="6" bestFit="1" customWidth="1"/>
    <col min="3" max="3" width="28.6640625" style="6" bestFit="1" customWidth="1"/>
    <col min="4" max="4" width="20.83203125" style="6" bestFit="1" customWidth="1"/>
    <col min="5" max="5" width="10.1640625" style="6" bestFit="1" customWidth="1"/>
    <col min="6" max="6" width="30.83203125" style="6" bestFit="1" customWidth="1"/>
    <col min="7" max="9" width="5.5" style="7" customWidth="1"/>
    <col min="10" max="10" width="4.5" style="7" customWidth="1"/>
    <col min="11" max="11" width="10.5" style="7" bestFit="1" customWidth="1"/>
    <col min="12" max="12" width="8.5" style="7" bestFit="1" customWidth="1"/>
    <col min="13" max="13" width="24.1640625" style="6" customWidth="1"/>
    <col min="14" max="16384" width="9.1640625" style="3"/>
  </cols>
  <sheetData>
    <row r="1" spans="1:13" s="2" customFormat="1" ht="29" customHeight="1">
      <c r="A1" s="46" t="s">
        <v>165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175</v>
      </c>
      <c r="B3" s="65" t="s">
        <v>0</v>
      </c>
      <c r="C3" s="56" t="s">
        <v>176</v>
      </c>
      <c r="D3" s="56" t="s">
        <v>6</v>
      </c>
      <c r="E3" s="58" t="s">
        <v>177</v>
      </c>
      <c r="F3" s="58" t="s">
        <v>5</v>
      </c>
      <c r="G3" s="58" t="s">
        <v>84</v>
      </c>
      <c r="H3" s="58"/>
      <c r="I3" s="58"/>
      <c r="J3" s="58"/>
      <c r="K3" s="58" t="s">
        <v>80</v>
      </c>
      <c r="L3" s="58" t="s">
        <v>3</v>
      </c>
      <c r="M3" s="61" t="s">
        <v>2</v>
      </c>
    </row>
    <row r="4" spans="1:13" s="1" customFormat="1" ht="21" customHeight="1" thickBot="1">
      <c r="A4" s="55"/>
      <c r="B4" s="66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62"/>
    </row>
    <row r="5" spans="1:13" ht="16">
      <c r="A5" s="63" t="s">
        <v>15</v>
      </c>
      <c r="B5" s="63"/>
      <c r="C5" s="64"/>
      <c r="D5" s="64"/>
      <c r="E5" s="64"/>
      <c r="F5" s="64"/>
      <c r="G5" s="64"/>
      <c r="H5" s="64"/>
      <c r="I5" s="64"/>
      <c r="J5" s="64"/>
    </row>
    <row r="6" spans="1:13">
      <c r="A6" s="9" t="s">
        <v>81</v>
      </c>
      <c r="B6" s="8" t="s">
        <v>85</v>
      </c>
      <c r="C6" s="8" t="s">
        <v>86</v>
      </c>
      <c r="D6" s="8" t="s">
        <v>87</v>
      </c>
      <c r="E6" s="8" t="s">
        <v>178</v>
      </c>
      <c r="F6" s="8" t="s">
        <v>12</v>
      </c>
      <c r="G6" s="15" t="s">
        <v>88</v>
      </c>
      <c r="H6" s="14" t="s">
        <v>88</v>
      </c>
      <c r="I6" s="15" t="s">
        <v>89</v>
      </c>
      <c r="J6" s="9"/>
      <c r="K6" s="9" t="str">
        <f>"107,5"</f>
        <v>107,5</v>
      </c>
      <c r="L6" s="9" t="str">
        <f>"122,2382"</f>
        <v>122,2382</v>
      </c>
      <c r="M6" s="8" t="s">
        <v>172</v>
      </c>
    </row>
    <row r="7" spans="1:13">
      <c r="B7" s="6" t="s">
        <v>82</v>
      </c>
    </row>
    <row r="8" spans="1:13" ht="16">
      <c r="A8" s="59" t="s">
        <v>28</v>
      </c>
      <c r="B8" s="59"/>
      <c r="C8" s="60"/>
      <c r="D8" s="60"/>
      <c r="E8" s="60"/>
      <c r="F8" s="60"/>
      <c r="G8" s="60"/>
      <c r="H8" s="60"/>
      <c r="I8" s="60"/>
      <c r="J8" s="60"/>
    </row>
    <row r="9" spans="1:13">
      <c r="A9" s="9" t="s">
        <v>81</v>
      </c>
      <c r="B9" s="8" t="s">
        <v>29</v>
      </c>
      <c r="C9" s="8" t="s">
        <v>30</v>
      </c>
      <c r="D9" s="8" t="s">
        <v>31</v>
      </c>
      <c r="E9" s="8" t="s">
        <v>179</v>
      </c>
      <c r="F9" s="8" t="s">
        <v>12</v>
      </c>
      <c r="G9" s="14" t="s">
        <v>49</v>
      </c>
      <c r="H9" s="14" t="s">
        <v>50</v>
      </c>
      <c r="I9" s="14" t="s">
        <v>118</v>
      </c>
      <c r="J9" s="9"/>
      <c r="K9" s="9" t="s">
        <v>156</v>
      </c>
      <c r="L9" s="9" t="s">
        <v>157</v>
      </c>
      <c r="M9" s="8" t="s">
        <v>172</v>
      </c>
    </row>
    <row r="10" spans="1:13">
      <c r="B10" s="6" t="s">
        <v>82</v>
      </c>
    </row>
    <row r="11" spans="1:13" ht="16">
      <c r="A11" s="59" t="s">
        <v>41</v>
      </c>
      <c r="B11" s="59"/>
      <c r="C11" s="60"/>
      <c r="D11" s="60"/>
      <c r="E11" s="60"/>
      <c r="F11" s="60"/>
      <c r="G11" s="60"/>
      <c r="H11" s="60"/>
      <c r="I11" s="60"/>
      <c r="J11" s="60"/>
    </row>
    <row r="12" spans="1:13">
      <c r="A12" s="9" t="s">
        <v>81</v>
      </c>
      <c r="B12" s="8" t="s">
        <v>42</v>
      </c>
      <c r="C12" s="8" t="s">
        <v>43</v>
      </c>
      <c r="D12" s="8" t="s">
        <v>44</v>
      </c>
      <c r="E12" s="8" t="s">
        <v>179</v>
      </c>
      <c r="F12" s="8" t="s">
        <v>12</v>
      </c>
      <c r="G12" s="14" t="s">
        <v>90</v>
      </c>
      <c r="H12" s="14" t="s">
        <v>55</v>
      </c>
      <c r="I12" s="14" t="s">
        <v>57</v>
      </c>
      <c r="J12" s="9"/>
      <c r="K12" s="9" t="str">
        <f>"142,5"</f>
        <v>142,5</v>
      </c>
      <c r="L12" s="9" t="str">
        <f>"101,6310"</f>
        <v>101,6310</v>
      </c>
      <c r="M12" s="8" t="s">
        <v>172</v>
      </c>
    </row>
    <row r="13" spans="1:13">
      <c r="B13" s="6" t="s">
        <v>82</v>
      </c>
    </row>
    <row r="14" spans="1:13" ht="16">
      <c r="A14" s="59" t="s">
        <v>28</v>
      </c>
      <c r="B14" s="59"/>
      <c r="C14" s="60"/>
      <c r="D14" s="60"/>
      <c r="E14" s="60"/>
      <c r="F14" s="60"/>
      <c r="G14" s="60"/>
      <c r="H14" s="60"/>
      <c r="I14" s="60"/>
      <c r="J14" s="60"/>
    </row>
    <row r="15" spans="1:13">
      <c r="A15" s="9" t="s">
        <v>81</v>
      </c>
      <c r="B15" s="8" t="s">
        <v>91</v>
      </c>
      <c r="C15" s="8" t="s">
        <v>92</v>
      </c>
      <c r="D15" s="8" t="s">
        <v>93</v>
      </c>
      <c r="E15" s="8" t="s">
        <v>178</v>
      </c>
      <c r="F15" s="8" t="s">
        <v>12</v>
      </c>
      <c r="G15" s="16" t="s">
        <v>94</v>
      </c>
      <c r="H15" s="16" t="s">
        <v>134</v>
      </c>
      <c r="I15" s="17" t="s">
        <v>99</v>
      </c>
      <c r="J15" s="9"/>
      <c r="K15" s="9" t="s">
        <v>134</v>
      </c>
      <c r="L15" s="9" t="s">
        <v>158</v>
      </c>
      <c r="M15" s="8" t="s">
        <v>172</v>
      </c>
    </row>
    <row r="16" spans="1:13">
      <c r="B16" s="6" t="s">
        <v>82</v>
      </c>
    </row>
    <row r="17" spans="1:13" ht="16">
      <c r="A17" s="59" t="s">
        <v>51</v>
      </c>
      <c r="B17" s="59"/>
      <c r="C17" s="60"/>
      <c r="D17" s="60"/>
      <c r="E17" s="60"/>
      <c r="F17" s="60"/>
      <c r="G17" s="60"/>
      <c r="H17" s="60"/>
      <c r="I17" s="60"/>
      <c r="J17" s="60"/>
    </row>
    <row r="18" spans="1:13">
      <c r="A18" s="11" t="s">
        <v>81</v>
      </c>
      <c r="B18" s="10" t="s">
        <v>95</v>
      </c>
      <c r="C18" s="10" t="s">
        <v>96</v>
      </c>
      <c r="D18" s="10" t="s">
        <v>97</v>
      </c>
      <c r="E18" s="10" t="s">
        <v>178</v>
      </c>
      <c r="F18" s="10" t="s">
        <v>12</v>
      </c>
      <c r="G18" s="16" t="s">
        <v>98</v>
      </c>
      <c r="H18" s="16" t="s">
        <v>99</v>
      </c>
      <c r="I18" s="17" t="s">
        <v>100</v>
      </c>
      <c r="J18" s="11"/>
      <c r="K18" s="11" t="str">
        <f>"250,0"</f>
        <v>250,0</v>
      </c>
      <c r="L18" s="11" t="str">
        <f>"152,3250"</f>
        <v>152,3250</v>
      </c>
      <c r="M18" s="10" t="s">
        <v>172</v>
      </c>
    </row>
    <row r="19" spans="1:13">
      <c r="A19" s="21" t="s">
        <v>83</v>
      </c>
      <c r="B19" s="20" t="s">
        <v>101</v>
      </c>
      <c r="C19" s="20" t="s">
        <v>102</v>
      </c>
      <c r="D19" s="20" t="s">
        <v>103</v>
      </c>
      <c r="E19" s="20" t="s">
        <v>178</v>
      </c>
      <c r="F19" s="20" t="s">
        <v>12</v>
      </c>
      <c r="G19" s="22" t="s">
        <v>72</v>
      </c>
      <c r="H19" s="22" t="s">
        <v>104</v>
      </c>
      <c r="I19" s="23" t="s">
        <v>98</v>
      </c>
      <c r="J19" s="21"/>
      <c r="K19" s="21" t="str">
        <f>"210,0"</f>
        <v>210,0</v>
      </c>
      <c r="L19" s="21" t="str">
        <f>"128,5830"</f>
        <v>128,5830</v>
      </c>
      <c r="M19" s="20" t="s">
        <v>172</v>
      </c>
    </row>
    <row r="20" spans="1:13">
      <c r="A20" s="13" t="s">
        <v>81</v>
      </c>
      <c r="B20" s="12" t="s">
        <v>105</v>
      </c>
      <c r="C20" s="12" t="s">
        <v>171</v>
      </c>
      <c r="D20" s="12" t="s">
        <v>106</v>
      </c>
      <c r="E20" s="12" t="s">
        <v>181</v>
      </c>
      <c r="F20" s="12" t="s">
        <v>12</v>
      </c>
      <c r="G20" s="18" t="s">
        <v>107</v>
      </c>
      <c r="H20" s="18" t="s">
        <v>72</v>
      </c>
      <c r="I20" s="19" t="s">
        <v>108</v>
      </c>
      <c r="J20" s="13"/>
      <c r="K20" s="13" t="str">
        <f>"200,0"</f>
        <v>200,0</v>
      </c>
      <c r="L20" s="13" t="str">
        <f>"151,1888"</f>
        <v>151,1888</v>
      </c>
      <c r="M20" s="12" t="s">
        <v>172</v>
      </c>
    </row>
    <row r="21" spans="1:13">
      <c r="B21" s="6" t="s">
        <v>82</v>
      </c>
    </row>
    <row r="22" spans="1:13" ht="16">
      <c r="A22" s="59" t="s">
        <v>63</v>
      </c>
      <c r="B22" s="59"/>
      <c r="C22" s="60"/>
      <c r="D22" s="60"/>
      <c r="E22" s="60"/>
      <c r="F22" s="60"/>
      <c r="G22" s="60"/>
      <c r="H22" s="60"/>
      <c r="I22" s="60"/>
      <c r="J22" s="60"/>
    </row>
    <row r="23" spans="1:13">
      <c r="A23" s="9" t="s">
        <v>81</v>
      </c>
      <c r="B23" s="8" t="s">
        <v>109</v>
      </c>
      <c r="C23" s="8" t="s">
        <v>110</v>
      </c>
      <c r="D23" s="8" t="s">
        <v>111</v>
      </c>
      <c r="E23" s="8" t="s">
        <v>178</v>
      </c>
      <c r="F23" s="8" t="s">
        <v>12</v>
      </c>
      <c r="G23" s="14" t="s">
        <v>112</v>
      </c>
      <c r="H23" s="15" t="s">
        <v>113</v>
      </c>
      <c r="I23" s="15" t="s">
        <v>113</v>
      </c>
      <c r="J23" s="9"/>
      <c r="K23" s="9" t="str">
        <f>"230,0"</f>
        <v>230,0</v>
      </c>
      <c r="L23" s="9" t="str">
        <f>"135,3550"</f>
        <v>135,3550</v>
      </c>
      <c r="M23" s="8" t="s">
        <v>172</v>
      </c>
    </row>
    <row r="24" spans="1:13">
      <c r="B24" s="6" t="s">
        <v>82</v>
      </c>
    </row>
  </sheetData>
  <mergeCells count="17">
    <mergeCell ref="A22:J22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workbookViewId="0">
      <selection sqref="A1:Q2"/>
    </sheetView>
  </sheetViews>
  <sheetFormatPr baseColWidth="10" defaultColWidth="8.83203125" defaultRowHeight="13"/>
  <cols>
    <col min="1" max="1" width="8.83203125" customWidth="1"/>
    <col min="2" max="2" width="21.83203125" customWidth="1"/>
    <col min="3" max="3" width="24" customWidth="1"/>
    <col min="4" max="4" width="19" customWidth="1"/>
    <col min="5" max="5" width="11.5" customWidth="1"/>
    <col min="6" max="6" width="28" bestFit="1" customWidth="1"/>
    <col min="7" max="14" width="5.5" customWidth="1"/>
    <col min="15" max="15" width="10.1640625" style="35" customWidth="1"/>
    <col min="16" max="16" width="10.1640625" style="37" customWidth="1"/>
    <col min="17" max="17" width="18.1640625" customWidth="1"/>
  </cols>
  <sheetData>
    <row r="1" spans="1:17">
      <c r="A1" s="46" t="s">
        <v>167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76"/>
      <c r="Q1" s="49"/>
    </row>
    <row r="2" spans="1:17" ht="77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77"/>
      <c r="Q2" s="53"/>
    </row>
    <row r="3" spans="1:17" ht="12" customHeight="1">
      <c r="A3" s="78" t="s">
        <v>175</v>
      </c>
      <c r="B3" s="80" t="s">
        <v>0</v>
      </c>
      <c r="C3" s="81" t="s">
        <v>176</v>
      </c>
      <c r="D3" s="81" t="s">
        <v>6</v>
      </c>
      <c r="E3" s="80" t="s">
        <v>177</v>
      </c>
      <c r="F3" s="80" t="s">
        <v>5</v>
      </c>
      <c r="G3" s="85" t="s">
        <v>173</v>
      </c>
      <c r="H3" s="86"/>
      <c r="I3" s="86"/>
      <c r="J3" s="87"/>
      <c r="K3" s="58" t="s">
        <v>174</v>
      </c>
      <c r="L3" s="58"/>
      <c r="M3" s="58"/>
      <c r="N3" s="58"/>
      <c r="O3" s="88" t="s">
        <v>80</v>
      </c>
      <c r="P3" s="83" t="s">
        <v>3</v>
      </c>
      <c r="Q3" s="90" t="s">
        <v>2</v>
      </c>
    </row>
    <row r="4" spans="1:17" ht="21" customHeight="1" thickBot="1">
      <c r="A4" s="79"/>
      <c r="B4" s="75"/>
      <c r="C4" s="82"/>
      <c r="D4" s="82"/>
      <c r="E4" s="75"/>
      <c r="F4" s="75"/>
      <c r="G4" s="5">
        <v>1</v>
      </c>
      <c r="H4" s="5">
        <v>2</v>
      </c>
      <c r="I4" s="5">
        <v>3</v>
      </c>
      <c r="J4" s="5" t="s">
        <v>4</v>
      </c>
      <c r="K4" s="5" t="s">
        <v>81</v>
      </c>
      <c r="L4" s="5" t="s">
        <v>83</v>
      </c>
      <c r="M4" s="5" t="s">
        <v>153</v>
      </c>
      <c r="N4" s="5" t="s">
        <v>4</v>
      </c>
      <c r="O4" s="89"/>
      <c r="P4" s="84"/>
      <c r="Q4" s="91"/>
    </row>
    <row r="5" spans="1:17" s="30" customFormat="1" ht="16">
      <c r="A5" s="92" t="s">
        <v>67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38"/>
    </row>
    <row r="6" spans="1:17" ht="13" customHeight="1">
      <c r="A6" s="32">
        <v>1</v>
      </c>
      <c r="B6" s="25" t="s">
        <v>159</v>
      </c>
      <c r="C6" s="25" t="s">
        <v>75</v>
      </c>
      <c r="D6" s="44">
        <v>113.5</v>
      </c>
      <c r="E6" s="45" t="s">
        <v>178</v>
      </c>
      <c r="F6" s="8" t="s">
        <v>12</v>
      </c>
      <c r="G6" s="33" t="s">
        <v>45</v>
      </c>
      <c r="H6" s="33" t="s">
        <v>20</v>
      </c>
      <c r="I6" s="33" t="s">
        <v>49</v>
      </c>
      <c r="J6" s="31"/>
      <c r="K6" s="33" t="s">
        <v>160</v>
      </c>
      <c r="L6" s="33" t="s">
        <v>45</v>
      </c>
      <c r="M6" s="33" t="s">
        <v>19</v>
      </c>
      <c r="N6" s="32"/>
      <c r="O6" s="34">
        <v>180</v>
      </c>
      <c r="P6" s="36">
        <v>100.44</v>
      </c>
      <c r="Q6" s="25"/>
    </row>
    <row r="9" spans="1:17">
      <c r="Q9" s="24"/>
    </row>
  </sheetData>
  <mergeCells count="13">
    <mergeCell ref="A5:P5"/>
    <mergeCell ref="A1:Q2"/>
    <mergeCell ref="A3:A4"/>
    <mergeCell ref="B3:B4"/>
    <mergeCell ref="C3:C4"/>
    <mergeCell ref="D3:D4"/>
    <mergeCell ref="E3:E4"/>
    <mergeCell ref="K3:N3"/>
    <mergeCell ref="P3:P4"/>
    <mergeCell ref="F3:F4"/>
    <mergeCell ref="G3:J3"/>
    <mergeCell ref="O3:O4"/>
    <mergeCell ref="Q3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"/>
  <sheetViews>
    <sheetView tabSelected="1" workbookViewId="0">
      <selection sqref="A1:M2"/>
    </sheetView>
  </sheetViews>
  <sheetFormatPr baseColWidth="10" defaultColWidth="8.83203125" defaultRowHeight="13"/>
  <cols>
    <col min="2" max="2" width="23.83203125" customWidth="1"/>
    <col min="3" max="3" width="28" customWidth="1"/>
    <col min="4" max="4" width="17.6640625" customWidth="1"/>
    <col min="6" max="6" width="30" customWidth="1"/>
    <col min="7" max="10" width="5.5" customWidth="1"/>
    <col min="11" max="11" width="12.5" customWidth="1"/>
    <col min="12" max="12" width="15.5" customWidth="1"/>
    <col min="13" max="13" width="20" customWidth="1"/>
  </cols>
  <sheetData>
    <row r="1" spans="1:13" ht="28" customHeight="1">
      <c r="A1" s="68" t="s">
        <v>168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67.25" customHeight="1" thickBot="1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ht="12" customHeight="1">
      <c r="A3" s="54" t="s">
        <v>175</v>
      </c>
      <c r="B3" s="58" t="s">
        <v>0</v>
      </c>
      <c r="C3" s="56" t="s">
        <v>176</v>
      </c>
      <c r="D3" s="56" t="s">
        <v>6</v>
      </c>
      <c r="E3" s="58" t="s">
        <v>177</v>
      </c>
      <c r="F3" s="58" t="s">
        <v>5</v>
      </c>
      <c r="G3" s="58" t="s">
        <v>173</v>
      </c>
      <c r="H3" s="58"/>
      <c r="I3" s="58"/>
      <c r="J3" s="58"/>
      <c r="K3" s="58" t="s">
        <v>80</v>
      </c>
      <c r="L3" s="58" t="s">
        <v>3</v>
      </c>
      <c r="M3" s="61" t="s">
        <v>2</v>
      </c>
    </row>
    <row r="4" spans="1:13" ht="21" customHeight="1" thickBot="1">
      <c r="A4" s="55"/>
      <c r="B4" s="74"/>
      <c r="C4" s="57"/>
      <c r="D4" s="57"/>
      <c r="E4" s="57"/>
      <c r="F4" s="57"/>
      <c r="G4" s="5">
        <v>1</v>
      </c>
      <c r="H4" s="5">
        <v>2</v>
      </c>
      <c r="I4" s="5">
        <v>3</v>
      </c>
      <c r="J4" s="5" t="s">
        <v>4</v>
      </c>
      <c r="K4" s="57"/>
      <c r="L4" s="57"/>
      <c r="M4" s="62"/>
    </row>
    <row r="5" spans="1:13" ht="16">
      <c r="A5" s="67" t="s">
        <v>162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ht="13" customHeight="1">
      <c r="A6" s="39">
        <v>1</v>
      </c>
      <c r="B6" s="27" t="s">
        <v>161</v>
      </c>
      <c r="C6" s="29" t="s">
        <v>163</v>
      </c>
      <c r="D6" s="41">
        <v>65.599999999999994</v>
      </c>
      <c r="E6" s="42" t="s">
        <v>178</v>
      </c>
      <c r="F6" s="29" t="s">
        <v>12</v>
      </c>
      <c r="G6" s="40" t="s">
        <v>27</v>
      </c>
      <c r="H6" s="40" t="s">
        <v>13</v>
      </c>
      <c r="I6" s="40" t="s">
        <v>14</v>
      </c>
      <c r="J6" s="39"/>
      <c r="K6" s="39" t="s">
        <v>14</v>
      </c>
      <c r="L6" s="43">
        <v>42.1905</v>
      </c>
      <c r="M6" s="29"/>
    </row>
    <row r="8" spans="1:13">
      <c r="C8" s="26"/>
    </row>
    <row r="15" spans="1:13">
      <c r="C15" s="28"/>
    </row>
    <row r="16" spans="1:13">
      <c r="C16" s="28"/>
    </row>
  </sheetData>
  <mergeCells count="12">
    <mergeCell ref="L3:L4"/>
    <mergeCell ref="M3:M4"/>
    <mergeCell ref="A1:M2"/>
    <mergeCell ref="A5:M5"/>
    <mergeCell ref="A3:A4"/>
    <mergeCell ref="B3:B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IPL Двоеборье без экип</vt:lpstr>
      <vt:lpstr>IPL Жим без экипировки</vt:lpstr>
      <vt:lpstr>IPL Тяга без экипировки</vt:lpstr>
      <vt:lpstr>СПР Пауэрспорт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2021-04-01T17:39:17Z</dcterms:modified>
</cp:coreProperties>
</file>