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Февраль/"/>
    </mc:Choice>
  </mc:AlternateContent>
  <xr:revisionPtr revIDLastSave="0" documentId="13_ncr:1_{6B01DB90-3F14-4947-8AB9-03E391DC37EF}" xr6:coauthVersionLast="45" xr6:coauthVersionMax="45" xr10:uidLastSave="{00000000-0000-0000-0000-000000000000}"/>
  <bookViews>
    <workbookView xWindow="480" yWindow="460" windowWidth="28320" windowHeight="16100" activeTab="2" xr2:uid="{00000000-000D-0000-FFFF-FFFF00000000}"/>
  </bookViews>
  <sheets>
    <sheet name="WRPF ПЛ без экипировки" sheetId="5" r:id="rId1"/>
    <sheet name="WRPF Жим без экипировки" sheetId="6" r:id="rId2"/>
    <sheet name="WRPF Тяга без экипировки" sheetId="7" r:id="rId3"/>
    <sheet name="Командное первенство" sheetId="8" r:id="rId4"/>
    <sheet name="Судейская коллегия" sheetId="9" r:id="rId5"/>
  </sheets>
  <definedNames>
    <definedName name="_FilterDatabase" localSheetId="0" hidden="1">'WRPF ПЛ без экипировки'!$A$1:$S$3</definedName>
  </definedName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4" i="7" l="1"/>
  <c r="K64" i="7"/>
  <c r="L61" i="7"/>
  <c r="K61" i="7"/>
  <c r="L60" i="7"/>
  <c r="K60" i="7"/>
  <c r="L59" i="7"/>
  <c r="K59" i="7"/>
  <c r="L58" i="7"/>
  <c r="K58" i="7"/>
  <c r="L55" i="7"/>
  <c r="K55" i="7"/>
  <c r="L54" i="7"/>
  <c r="K54" i="7"/>
  <c r="L53" i="7"/>
  <c r="K53" i="7"/>
  <c r="L52" i="7"/>
  <c r="K52" i="7"/>
  <c r="L49" i="7"/>
  <c r="K49" i="7"/>
  <c r="L48" i="7"/>
  <c r="K48" i="7"/>
  <c r="L47" i="7"/>
  <c r="L44" i="7"/>
  <c r="K44" i="7"/>
  <c r="L43" i="7"/>
  <c r="K43" i="7"/>
  <c r="L42" i="7"/>
  <c r="K42" i="7"/>
  <c r="L39" i="7"/>
  <c r="K39" i="7"/>
  <c r="L38" i="7"/>
  <c r="K38" i="7"/>
  <c r="L37" i="7"/>
  <c r="K37" i="7"/>
  <c r="L34" i="7"/>
  <c r="K34" i="7"/>
  <c r="L31" i="7"/>
  <c r="K31" i="7"/>
  <c r="L28" i="7"/>
  <c r="K28" i="7"/>
  <c r="L27" i="7"/>
  <c r="K27" i="7"/>
  <c r="L26" i="7"/>
  <c r="K26" i="7"/>
  <c r="L23" i="7"/>
  <c r="K23" i="7"/>
  <c r="L20" i="7"/>
  <c r="K20" i="7"/>
  <c r="L17" i="7"/>
  <c r="K17" i="7"/>
  <c r="L14" i="7"/>
  <c r="K14" i="7"/>
  <c r="L11" i="7"/>
  <c r="K11" i="7"/>
  <c r="L10" i="7"/>
  <c r="K10" i="7"/>
  <c r="L9" i="7"/>
  <c r="K9" i="7"/>
  <c r="L6" i="7"/>
  <c r="K6" i="7"/>
  <c r="M64" i="6"/>
  <c r="L64" i="6"/>
  <c r="M63" i="6"/>
  <c r="L63" i="6"/>
  <c r="M60" i="6"/>
  <c r="L60" i="6"/>
  <c r="M59" i="6"/>
  <c r="L59" i="6"/>
  <c r="M58" i="6"/>
  <c r="L58" i="6"/>
  <c r="M57" i="6"/>
  <c r="L57" i="6"/>
  <c r="M56" i="6"/>
  <c r="L56" i="6"/>
  <c r="M53" i="6"/>
  <c r="L53" i="6"/>
  <c r="M52" i="6"/>
  <c r="L52" i="6"/>
  <c r="M49" i="6"/>
  <c r="L49" i="6"/>
  <c r="M48" i="6"/>
  <c r="L48" i="6"/>
  <c r="M47" i="6"/>
  <c r="M46" i="6"/>
  <c r="L46" i="6"/>
  <c r="M45" i="6"/>
  <c r="L45" i="6"/>
  <c r="M42" i="6"/>
  <c r="L42" i="6"/>
  <c r="M41" i="6"/>
  <c r="L41" i="6"/>
  <c r="M40" i="6"/>
  <c r="L40" i="6"/>
  <c r="M39" i="6"/>
  <c r="L39" i="6"/>
  <c r="M38" i="6"/>
  <c r="L38" i="6"/>
  <c r="M37" i="6"/>
  <c r="L37" i="6"/>
  <c r="M36" i="6"/>
  <c r="L36" i="6"/>
  <c r="M35" i="6"/>
  <c r="L35" i="6"/>
  <c r="M32" i="6"/>
  <c r="L32" i="6"/>
  <c r="M31" i="6"/>
  <c r="L31" i="6"/>
  <c r="M30" i="6"/>
  <c r="L30" i="6"/>
  <c r="M29" i="6"/>
  <c r="L29" i="6"/>
  <c r="M26" i="6"/>
  <c r="L26" i="6"/>
  <c r="M23" i="6"/>
  <c r="L23" i="6"/>
  <c r="M20" i="6"/>
  <c r="L20" i="6"/>
  <c r="M17" i="6"/>
  <c r="L17" i="6"/>
  <c r="M16" i="6"/>
  <c r="L16" i="6"/>
  <c r="M15" i="6"/>
  <c r="L15" i="6"/>
  <c r="M12" i="6"/>
  <c r="L12" i="6"/>
  <c r="M9" i="6"/>
  <c r="L9" i="6"/>
  <c r="M6" i="6"/>
  <c r="L6" i="6"/>
  <c r="T92" i="5"/>
  <c r="S92" i="5"/>
  <c r="T89" i="5"/>
  <c r="S89" i="5"/>
  <c r="T88" i="5"/>
  <c r="S88" i="5"/>
  <c r="T85" i="5"/>
  <c r="S85" i="5"/>
  <c r="T84" i="5"/>
  <c r="S84" i="5"/>
  <c r="T83" i="5"/>
  <c r="S83" i="5"/>
  <c r="T82" i="5"/>
  <c r="S82" i="5"/>
  <c r="T79" i="5"/>
  <c r="S79" i="5"/>
  <c r="T78" i="5"/>
  <c r="S78" i="5"/>
  <c r="T77" i="5"/>
  <c r="S77" i="5"/>
  <c r="T74" i="5"/>
  <c r="S74" i="5"/>
  <c r="T73" i="5"/>
  <c r="S73" i="5"/>
  <c r="T72" i="5"/>
  <c r="S72" i="5"/>
  <c r="T71" i="5"/>
  <c r="S71" i="5"/>
  <c r="T70" i="5"/>
  <c r="S70" i="5"/>
  <c r="T69" i="5"/>
  <c r="S69" i="5"/>
  <c r="T66" i="5"/>
  <c r="S66" i="5"/>
  <c r="T65" i="5"/>
  <c r="S65" i="5"/>
  <c r="T64" i="5"/>
  <c r="S64" i="5"/>
  <c r="T63" i="5"/>
  <c r="S63" i="5"/>
  <c r="T62" i="5"/>
  <c r="S62" i="5"/>
  <c r="T61" i="5"/>
  <c r="S61" i="5"/>
  <c r="T60" i="5"/>
  <c r="S60" i="5"/>
  <c r="T59" i="5"/>
  <c r="S59" i="5"/>
  <c r="T58" i="5"/>
  <c r="S58" i="5"/>
  <c r="T57" i="5"/>
  <c r="S57" i="5"/>
  <c r="T54" i="5"/>
  <c r="T53" i="5"/>
  <c r="S53" i="5"/>
  <c r="T52" i="5"/>
  <c r="S52" i="5"/>
  <c r="T51" i="5"/>
  <c r="T50" i="5"/>
  <c r="S50" i="5"/>
  <c r="T49" i="5"/>
  <c r="S49" i="5"/>
  <c r="T48" i="5"/>
  <c r="T47" i="5"/>
  <c r="S47" i="5"/>
  <c r="T44" i="5"/>
  <c r="S44" i="5"/>
  <c r="T43" i="5"/>
  <c r="S43" i="5"/>
  <c r="T40" i="5"/>
  <c r="S40" i="5"/>
  <c r="T37" i="5"/>
  <c r="S37" i="5"/>
  <c r="T36" i="5"/>
  <c r="S36" i="5"/>
  <c r="T35" i="5"/>
  <c r="S35" i="5"/>
  <c r="T34" i="5"/>
  <c r="S34" i="5"/>
  <c r="T31" i="5"/>
  <c r="S31" i="5"/>
  <c r="T28" i="5"/>
  <c r="S28" i="5"/>
  <c r="T27" i="5"/>
  <c r="S27" i="5"/>
  <c r="T26" i="5"/>
  <c r="S26" i="5"/>
  <c r="T23" i="5"/>
  <c r="S23" i="5"/>
  <c r="T22" i="5"/>
  <c r="S22" i="5"/>
  <c r="T19" i="5"/>
  <c r="S19" i="5"/>
  <c r="T18" i="5"/>
  <c r="S18" i="5"/>
  <c r="T17" i="5"/>
  <c r="S17" i="5"/>
  <c r="T14" i="5"/>
  <c r="S14" i="5"/>
  <c r="T11" i="5"/>
  <c r="S11" i="5"/>
  <c r="T10" i="5"/>
  <c r="S10" i="5"/>
  <c r="T7" i="5"/>
  <c r="S7" i="5"/>
  <c r="T6" i="5"/>
  <c r="S6" i="5"/>
</calcChain>
</file>

<file path=xl/sharedStrings.xml><?xml version="1.0" encoding="utf-8"?>
<sst xmlns="http://schemas.openxmlformats.org/spreadsheetml/2006/main" count="1972" uniqueCount="500">
  <si>
    <t>ФИО</t>
  </si>
  <si>
    <t>Сумма</t>
  </si>
  <si>
    <t>Тренер</t>
  </si>
  <si>
    <t>Очки</t>
  </si>
  <si>
    <t>Команда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</si>
  <si>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</si>
  <si>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</si>
  <si>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</si>
  <si>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</si>
  <si>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</si>
  <si>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</si>
  <si>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44</t>
  </si>
  <si>
    <t>Лысанова Анастасия</t>
  </si>
  <si>
    <t>35,70</t>
  </si>
  <si>
    <t xml:space="preserve">POWER GYM </t>
  </si>
  <si>
    <t xml:space="preserve">Новоалтайск/Алтайский край </t>
  </si>
  <si>
    <t>40,0</t>
  </si>
  <si>
    <t>45,0</t>
  </si>
  <si>
    <t>47,5</t>
  </si>
  <si>
    <t>25,0</t>
  </si>
  <si>
    <t>27,5</t>
  </si>
  <si>
    <t>30,0</t>
  </si>
  <si>
    <t>60,0</t>
  </si>
  <si>
    <t>67,5</t>
  </si>
  <si>
    <t>72,5</t>
  </si>
  <si>
    <t xml:space="preserve">Полосин С. </t>
  </si>
  <si>
    <t>Думская Ангелина</t>
  </si>
  <si>
    <t>38,10</t>
  </si>
  <si>
    <t>35,0</t>
  </si>
  <si>
    <t>50,0</t>
  </si>
  <si>
    <t>57,5</t>
  </si>
  <si>
    <t>62,5</t>
  </si>
  <si>
    <t>ВЕСОВАЯ КАТЕГОРИЯ   48</t>
  </si>
  <si>
    <t>Подолянченко Полина</t>
  </si>
  <si>
    <t>47,30</t>
  </si>
  <si>
    <t>55,0</t>
  </si>
  <si>
    <t>32,5</t>
  </si>
  <si>
    <t>70,0</t>
  </si>
  <si>
    <t>77,5</t>
  </si>
  <si>
    <t>82,5</t>
  </si>
  <si>
    <t>Любицкая Арина</t>
  </si>
  <si>
    <t>47,10</t>
  </si>
  <si>
    <t>37,5</t>
  </si>
  <si>
    <t>42,5</t>
  </si>
  <si>
    <t>22,5</t>
  </si>
  <si>
    <t>52,5</t>
  </si>
  <si>
    <t>ВЕСОВАЯ КАТЕГОРИЯ   52</t>
  </si>
  <si>
    <t>Прошунина Александра</t>
  </si>
  <si>
    <t>51,00</t>
  </si>
  <si>
    <t>65,0</t>
  </si>
  <si>
    <t>ВЕСОВАЯ КАТЕГОРИЯ   56</t>
  </si>
  <si>
    <t>Костенко Кристина</t>
  </si>
  <si>
    <t>56,00</t>
  </si>
  <si>
    <t>80,0</t>
  </si>
  <si>
    <t>85,0</t>
  </si>
  <si>
    <t>Щёголь Елизавета</t>
  </si>
  <si>
    <t>52,50</t>
  </si>
  <si>
    <t>75,0</t>
  </si>
  <si>
    <t>Посвистак Яна</t>
  </si>
  <si>
    <t>Открытая (24.11.1999)/21</t>
  </si>
  <si>
    <t>54,00</t>
  </si>
  <si>
    <t xml:space="preserve">Атлетик </t>
  </si>
  <si>
    <t xml:space="preserve">Барнаул/Алтайский край </t>
  </si>
  <si>
    <t>100,0</t>
  </si>
  <si>
    <t>105,0</t>
  </si>
  <si>
    <t>110,0</t>
  </si>
  <si>
    <t>95,0</t>
  </si>
  <si>
    <t xml:space="preserve">Кулешов М. </t>
  </si>
  <si>
    <t>ВЕСОВАЯ КАТЕГОРИЯ   60</t>
  </si>
  <si>
    <t>Яркина Надежда</t>
  </si>
  <si>
    <t>Открытая (27.04.1998)/22</t>
  </si>
  <si>
    <t>57,40</t>
  </si>
  <si>
    <t>107,5</t>
  </si>
  <si>
    <t>112,5</t>
  </si>
  <si>
    <t>Камнева Елена</t>
  </si>
  <si>
    <t>Открытая (24.03.1988)/32</t>
  </si>
  <si>
    <t>59,20</t>
  </si>
  <si>
    <t xml:space="preserve">Рельеф </t>
  </si>
  <si>
    <t>117,5</t>
  </si>
  <si>
    <t>125,0</t>
  </si>
  <si>
    <t xml:space="preserve">Ганш Е. </t>
  </si>
  <si>
    <t>ВЕСОВАЯ КАТЕГОРИЯ   67.5</t>
  </si>
  <si>
    <t>Панарина Марина</t>
  </si>
  <si>
    <t>Открытая (29.06.1984)/36</t>
  </si>
  <si>
    <t>61,40</t>
  </si>
  <si>
    <t>130,0</t>
  </si>
  <si>
    <t>137,5</t>
  </si>
  <si>
    <t>145,0</t>
  </si>
  <si>
    <t xml:space="preserve">Ефимов А. </t>
  </si>
  <si>
    <t>Рачковская Мария</t>
  </si>
  <si>
    <t>Открытая (17.11.1996)/24</t>
  </si>
  <si>
    <t>63,70</t>
  </si>
  <si>
    <t>115,0</t>
  </si>
  <si>
    <t>Чакичева Анастасия</t>
  </si>
  <si>
    <t>Открытая (18.11.1986)/34</t>
  </si>
  <si>
    <t>65,70</t>
  </si>
  <si>
    <t>90,0</t>
  </si>
  <si>
    <t>97,5</t>
  </si>
  <si>
    <t>ВЕСОВАЯ КАТЕГОРИЯ   90+</t>
  </si>
  <si>
    <t>Горлова Юлия</t>
  </si>
  <si>
    <t>Открытая (11.07.1992)/28</t>
  </si>
  <si>
    <t>96,20</t>
  </si>
  <si>
    <t xml:space="preserve">Рельеф Б </t>
  </si>
  <si>
    <t xml:space="preserve">Сухачев А. </t>
  </si>
  <si>
    <t>Бернацкий Роман</t>
  </si>
  <si>
    <t>51,10</t>
  </si>
  <si>
    <t>87,5</t>
  </si>
  <si>
    <t>Мальцев Семен</t>
  </si>
  <si>
    <t>42,50</t>
  </si>
  <si>
    <t>Коваленко Кирилл</t>
  </si>
  <si>
    <t>47,00</t>
  </si>
  <si>
    <t>Мартынов Сергей</t>
  </si>
  <si>
    <t>32,60</t>
  </si>
  <si>
    <t>20,0</t>
  </si>
  <si>
    <t>Сивцов Олег</t>
  </si>
  <si>
    <t>55,20</t>
  </si>
  <si>
    <t>140,0</t>
  </si>
  <si>
    <t>Бородин Иван</t>
  </si>
  <si>
    <t>57,20</t>
  </si>
  <si>
    <t>102,5</t>
  </si>
  <si>
    <t>Масенин Владимир</t>
  </si>
  <si>
    <t>57,60</t>
  </si>
  <si>
    <t>Ковалевский Евгений</t>
  </si>
  <si>
    <t>65,00</t>
  </si>
  <si>
    <t>150,0</t>
  </si>
  <si>
    <t>Стародубцев Максим</t>
  </si>
  <si>
    <t>61,70</t>
  </si>
  <si>
    <t>120,0</t>
  </si>
  <si>
    <t>Смородинов Лев</t>
  </si>
  <si>
    <t>Юниоры (15.08.1997)/23</t>
  </si>
  <si>
    <t>66,40</t>
  </si>
  <si>
    <t>152,5</t>
  </si>
  <si>
    <t>162,5</t>
  </si>
  <si>
    <t>160,0</t>
  </si>
  <si>
    <t>170,0</t>
  </si>
  <si>
    <t>180,0</t>
  </si>
  <si>
    <t>Мошкин Денис</t>
  </si>
  <si>
    <t>Юниоры (15.11.2000)/20</t>
  </si>
  <si>
    <t>67,00</t>
  </si>
  <si>
    <t>190,0</t>
  </si>
  <si>
    <t>195,0</t>
  </si>
  <si>
    <t>Горбунов Евгений</t>
  </si>
  <si>
    <t>Юниоры (21.02.2000)/21</t>
  </si>
  <si>
    <t>66,80</t>
  </si>
  <si>
    <t xml:space="preserve">АлтГПУ </t>
  </si>
  <si>
    <t xml:space="preserve">Тактаев А. </t>
  </si>
  <si>
    <t>Открытая (15.08.1997)/23</t>
  </si>
  <si>
    <t>Открытая (15.11.2000)/20</t>
  </si>
  <si>
    <t>Открытая (21.02.2000)/21</t>
  </si>
  <si>
    <t>ВЕСОВАЯ КАТЕГОРИЯ   75</t>
  </si>
  <si>
    <t>Власов Дмитрий</t>
  </si>
  <si>
    <t>69,00</t>
  </si>
  <si>
    <t>165,0</t>
  </si>
  <si>
    <t>175,0</t>
  </si>
  <si>
    <t>Косов Кирилл</t>
  </si>
  <si>
    <t>74,90</t>
  </si>
  <si>
    <t>155,0</t>
  </si>
  <si>
    <t>185,0</t>
  </si>
  <si>
    <t>Голубцов Илья</t>
  </si>
  <si>
    <t>73,90</t>
  </si>
  <si>
    <t>157,5</t>
  </si>
  <si>
    <t xml:space="preserve">Рябинин А. </t>
  </si>
  <si>
    <t>Камышников Михаил</t>
  </si>
  <si>
    <t>74,00</t>
  </si>
  <si>
    <t>122,5</t>
  </si>
  <si>
    <t>Трошин Максим</t>
  </si>
  <si>
    <t>Юниоры (29.12.1999)/21</t>
  </si>
  <si>
    <t>75,00</t>
  </si>
  <si>
    <t>200,0</t>
  </si>
  <si>
    <t>210,0</t>
  </si>
  <si>
    <t>220,0</t>
  </si>
  <si>
    <t xml:space="preserve">Чубарова А. </t>
  </si>
  <si>
    <t>Ширяев Константин</t>
  </si>
  <si>
    <t>Юниоры (16.07.2000)/20</t>
  </si>
  <si>
    <t>69,80</t>
  </si>
  <si>
    <t>Кукушкин Марк</t>
  </si>
  <si>
    <t>Юниоры (18.01.1999)/22</t>
  </si>
  <si>
    <t>70,50</t>
  </si>
  <si>
    <t>Налимов Николай</t>
  </si>
  <si>
    <t>Открытая (18.12.1990)/30</t>
  </si>
  <si>
    <t>74,30</t>
  </si>
  <si>
    <t xml:space="preserve">Камень-на-Оби/Алтайский край </t>
  </si>
  <si>
    <t>Открытая (29.12.1999)/21</t>
  </si>
  <si>
    <t>Морозов Александр</t>
  </si>
  <si>
    <t>Открытая (15.02.1993)/28</t>
  </si>
  <si>
    <t>73,30</t>
  </si>
  <si>
    <t>ВЕСОВАЯ КАТЕГОРИЯ   82.5</t>
  </si>
  <si>
    <t>Чукмаров Азис</t>
  </si>
  <si>
    <t>80,30</t>
  </si>
  <si>
    <t>132,5</t>
  </si>
  <si>
    <t>92,5</t>
  </si>
  <si>
    <t>135,0</t>
  </si>
  <si>
    <t>Понпа Алексей</t>
  </si>
  <si>
    <t>79,00</t>
  </si>
  <si>
    <t>Бессонов Александр</t>
  </si>
  <si>
    <t>Юниоры (05.09.1998)/22</t>
  </si>
  <si>
    <t>80,80</t>
  </si>
  <si>
    <t>205,0</t>
  </si>
  <si>
    <t>142,5</t>
  </si>
  <si>
    <t>215,0</t>
  </si>
  <si>
    <t>225,0</t>
  </si>
  <si>
    <t>230,0</t>
  </si>
  <si>
    <t xml:space="preserve">Карпов Ю. </t>
  </si>
  <si>
    <t>Жданов Евгений</t>
  </si>
  <si>
    <t>Юниоры (25.04.1998)/22</t>
  </si>
  <si>
    <t>77,30</t>
  </si>
  <si>
    <t>202,5</t>
  </si>
  <si>
    <t>Калашник Александр</t>
  </si>
  <si>
    <t>Открытая (25.08.1985)/35</t>
  </si>
  <si>
    <t>82,40</t>
  </si>
  <si>
    <t>Анохин Фёдор</t>
  </si>
  <si>
    <t>82,00</t>
  </si>
  <si>
    <t>ВЕСОВАЯ КАТЕГОРИЯ   90</t>
  </si>
  <si>
    <t>Дедов Даниил</t>
  </si>
  <si>
    <t>Открытая (12.04.1998)/22</t>
  </si>
  <si>
    <t>88,40</t>
  </si>
  <si>
    <t>147,5</t>
  </si>
  <si>
    <t>Кобылинский Сергей</t>
  </si>
  <si>
    <t>Открытая (01.06.1992)/28</t>
  </si>
  <si>
    <t>90,00</t>
  </si>
  <si>
    <t>Парамонов Александр</t>
  </si>
  <si>
    <t>Открытая (06.05.1985)/35</t>
  </si>
  <si>
    <t>83,30</t>
  </si>
  <si>
    <t>ВЕСОВАЯ КАТЕГОРИЯ   100</t>
  </si>
  <si>
    <t>Рощик Егор</t>
  </si>
  <si>
    <t>91,20</t>
  </si>
  <si>
    <t>177,5</t>
  </si>
  <si>
    <t>Юрченко Никита</t>
  </si>
  <si>
    <t>Юниоры (24.10.1999)/21</t>
  </si>
  <si>
    <t>95,50</t>
  </si>
  <si>
    <t>167,5</t>
  </si>
  <si>
    <t>Куропаткин Антон</t>
  </si>
  <si>
    <t>Открытая (21.11.1984)/36</t>
  </si>
  <si>
    <t>97,00</t>
  </si>
  <si>
    <t>245,0</t>
  </si>
  <si>
    <t>255,0</t>
  </si>
  <si>
    <t>265,0</t>
  </si>
  <si>
    <t>280,0</t>
  </si>
  <si>
    <t>292,5</t>
  </si>
  <si>
    <t>300,0</t>
  </si>
  <si>
    <t>Тактаев Александр</t>
  </si>
  <si>
    <t>Открытая (13.09.1996)/24</t>
  </si>
  <si>
    <t>99,00</t>
  </si>
  <si>
    <t>127,5</t>
  </si>
  <si>
    <t>232,5</t>
  </si>
  <si>
    <t>240,0</t>
  </si>
  <si>
    <t>ВЕСОВАЯ КАТЕГОРИЯ   110</t>
  </si>
  <si>
    <t>Басаргин Андрей</t>
  </si>
  <si>
    <t>Открытая (21.07.1998)/22</t>
  </si>
  <si>
    <t>102,80</t>
  </si>
  <si>
    <t>275,0</t>
  </si>
  <si>
    <t>285,0</t>
  </si>
  <si>
    <t>295,0</t>
  </si>
  <si>
    <t>315,0</t>
  </si>
  <si>
    <t xml:space="preserve">Лубягин </t>
  </si>
  <si>
    <t>Юркин Сергей</t>
  </si>
  <si>
    <t>103,50</t>
  </si>
  <si>
    <t>ВЕСОВАЯ КАТЕГОРИЯ   125</t>
  </si>
  <si>
    <t>Аверин Михаил</t>
  </si>
  <si>
    <t>111,20</t>
  </si>
  <si>
    <t xml:space="preserve">Абсолютный зачёт </t>
  </si>
  <si>
    <t xml:space="preserve">Женщины </t>
  </si>
  <si>
    <t xml:space="preserve">Девушки </t>
  </si>
  <si>
    <t xml:space="preserve">ФИО </t>
  </si>
  <si>
    <t xml:space="preserve">Возрастная группа </t>
  </si>
  <si>
    <t xml:space="preserve">Сумма </t>
  </si>
  <si>
    <t xml:space="preserve">Wilks </t>
  </si>
  <si>
    <t>52</t>
  </si>
  <si>
    <t>48</t>
  </si>
  <si>
    <t>172,5</t>
  </si>
  <si>
    <t>44</t>
  </si>
  <si>
    <t xml:space="preserve">Открытая </t>
  </si>
  <si>
    <t>67.5</t>
  </si>
  <si>
    <t>327,5</t>
  </si>
  <si>
    <t>56</t>
  </si>
  <si>
    <t>267,5</t>
  </si>
  <si>
    <t>60</t>
  </si>
  <si>
    <t>270,0</t>
  </si>
  <si>
    <t xml:space="preserve">Мужчины </t>
  </si>
  <si>
    <t xml:space="preserve">Юноши </t>
  </si>
  <si>
    <t>75</t>
  </si>
  <si>
    <t>462,5</t>
  </si>
  <si>
    <t>455,0</t>
  </si>
  <si>
    <t>422,5</t>
  </si>
  <si>
    <t xml:space="preserve">Юниоры </t>
  </si>
  <si>
    <t>82.5</t>
  </si>
  <si>
    <t>555,0</t>
  </si>
  <si>
    <t>460,0</t>
  </si>
  <si>
    <t>490,0</t>
  </si>
  <si>
    <t>110</t>
  </si>
  <si>
    <t>750,0</t>
  </si>
  <si>
    <t>100</t>
  </si>
  <si>
    <t>727,5</t>
  </si>
  <si>
    <t>520,0</t>
  </si>
  <si>
    <t xml:space="preserve">Мастера </t>
  </si>
  <si>
    <t>1</t>
  </si>
  <si>
    <t>2</t>
  </si>
  <si>
    <t/>
  </si>
  <si>
    <t>3</t>
  </si>
  <si>
    <t>4</t>
  </si>
  <si>
    <t>-</t>
  </si>
  <si>
    <t>Векман Екатерина</t>
  </si>
  <si>
    <t>Открытая (06.09.1993)/27</t>
  </si>
  <si>
    <t>54,20</t>
  </si>
  <si>
    <t>Ахметзянова Венера</t>
  </si>
  <si>
    <t>Открытая (16.02.1993)/28</t>
  </si>
  <si>
    <t>59,70</t>
  </si>
  <si>
    <t>Юрьева Софья</t>
  </si>
  <si>
    <t>Открытая (06.11.2003)/17</t>
  </si>
  <si>
    <t>73,20</t>
  </si>
  <si>
    <t xml:space="preserve">Берсерк </t>
  </si>
  <si>
    <t xml:space="preserve">Воробьев Э. </t>
  </si>
  <si>
    <t>Стороженко Юлия</t>
  </si>
  <si>
    <t>Открытая (14.06.1992)/28</t>
  </si>
  <si>
    <t>74,50</t>
  </si>
  <si>
    <t>Ефремова Татьяна</t>
  </si>
  <si>
    <t>72,60</t>
  </si>
  <si>
    <t>Массольд Оксана</t>
  </si>
  <si>
    <t>Открытая (27.06.1982)/38</t>
  </si>
  <si>
    <t>78,20</t>
  </si>
  <si>
    <t>Аллачева Надежда</t>
  </si>
  <si>
    <t>Юниорки (23.05.1999)/21</t>
  </si>
  <si>
    <t>96,60</t>
  </si>
  <si>
    <t>Иркитов Сергей</t>
  </si>
  <si>
    <t>Открытая (29.05.1995)/25</t>
  </si>
  <si>
    <t>73,60</t>
  </si>
  <si>
    <t>Волков Владислав</t>
  </si>
  <si>
    <t>Гуляев Илья</t>
  </si>
  <si>
    <t>Юниоры (27.07.2000)/20</t>
  </si>
  <si>
    <t>82,30</t>
  </si>
  <si>
    <t>Слащёв Дмитрий</t>
  </si>
  <si>
    <t>Юниоры (19.06.2000)/20</t>
  </si>
  <si>
    <t>Клубович Александр</t>
  </si>
  <si>
    <t>Открытая (25.11.1994)/26</t>
  </si>
  <si>
    <t>76,50</t>
  </si>
  <si>
    <t>Гартвиг Александр</t>
  </si>
  <si>
    <t>Открытая (04.12.1992)/28</t>
  </si>
  <si>
    <t>81,50</t>
  </si>
  <si>
    <t>Жданов Александр</t>
  </si>
  <si>
    <t>Открытая (16.11.1995)/25</t>
  </si>
  <si>
    <t>81,30</t>
  </si>
  <si>
    <t>Отмашкин Евгений</t>
  </si>
  <si>
    <t>Открытая (04.02.1993)/28</t>
  </si>
  <si>
    <t>80,20</t>
  </si>
  <si>
    <t>Лукьянов Данил</t>
  </si>
  <si>
    <t>Открытая (09.10.1997)/23</t>
  </si>
  <si>
    <t>82,50</t>
  </si>
  <si>
    <t>Радьков Виталий</t>
  </si>
  <si>
    <t>81,10</t>
  </si>
  <si>
    <t xml:space="preserve">Ахметзянова В. </t>
  </si>
  <si>
    <t>Братухин Павел</t>
  </si>
  <si>
    <t>87,60</t>
  </si>
  <si>
    <t>Юниоры (12.04.1998)/22</t>
  </si>
  <si>
    <t>Рязанов Алексей</t>
  </si>
  <si>
    <t>Юниоры (18.04.1997)/23</t>
  </si>
  <si>
    <t>89,50</t>
  </si>
  <si>
    <t>Сакович Владислав</t>
  </si>
  <si>
    <t>Открытая (10.07.1995)/25</t>
  </si>
  <si>
    <t>Логушкин Владимир</t>
  </si>
  <si>
    <t>99,20</t>
  </si>
  <si>
    <t>Карпенко Ярослав</t>
  </si>
  <si>
    <t>104,50</t>
  </si>
  <si>
    <t>Нацибулин Игорь</t>
  </si>
  <si>
    <t>Открытая (24.01.1991)/30</t>
  </si>
  <si>
    <t>106,60</t>
  </si>
  <si>
    <t>Михеда Алексей</t>
  </si>
  <si>
    <t>108,60</t>
  </si>
  <si>
    <t>Калугин Анатолий</t>
  </si>
  <si>
    <t>102,40</t>
  </si>
  <si>
    <t>Шестунов Александр</t>
  </si>
  <si>
    <t>Открытая (03.04.1981)/39</t>
  </si>
  <si>
    <t>122,40</t>
  </si>
  <si>
    <t xml:space="preserve">Змеиногорск/Алтайский край </t>
  </si>
  <si>
    <t>Соседов Игорь</t>
  </si>
  <si>
    <t>124,90</t>
  </si>
  <si>
    <t xml:space="preserve">Результат </t>
  </si>
  <si>
    <t>77,2400</t>
  </si>
  <si>
    <t>72,4260</t>
  </si>
  <si>
    <t>64,3540</t>
  </si>
  <si>
    <t>90</t>
  </si>
  <si>
    <t>92,6380</t>
  </si>
  <si>
    <t>90,5715</t>
  </si>
  <si>
    <t>74,1060</t>
  </si>
  <si>
    <t>124,8450</t>
  </si>
  <si>
    <t>125</t>
  </si>
  <si>
    <t>123,0660</t>
  </si>
  <si>
    <t>115,9785</t>
  </si>
  <si>
    <t>112,4581</t>
  </si>
  <si>
    <t>101,7825</t>
  </si>
  <si>
    <t>86,0946</t>
  </si>
  <si>
    <t>Результат</t>
  </si>
  <si>
    <t>5</t>
  </si>
  <si>
    <t>Кукина Елена</t>
  </si>
  <si>
    <t>Открытая (08.01.1999)/22</t>
  </si>
  <si>
    <t>44,50</t>
  </si>
  <si>
    <t>Семенов Дмитрий</t>
  </si>
  <si>
    <t>Открытая (29.01.2000)/21</t>
  </si>
  <si>
    <t>69,60</t>
  </si>
  <si>
    <t>Гусилетов Андрей</t>
  </si>
  <si>
    <t>Юниоры (28.10.1999)/21</t>
  </si>
  <si>
    <t>82,20</t>
  </si>
  <si>
    <t>217,5</t>
  </si>
  <si>
    <t>222,5</t>
  </si>
  <si>
    <t>Открытая (28.10.1999)/21</t>
  </si>
  <si>
    <t>Пашков Анатолий</t>
  </si>
  <si>
    <t>77,20</t>
  </si>
  <si>
    <t>Тактаев Николай</t>
  </si>
  <si>
    <t>Воробьев Эдуард</t>
  </si>
  <si>
    <t>96,70</t>
  </si>
  <si>
    <t>235,0</t>
  </si>
  <si>
    <t>242,5</t>
  </si>
  <si>
    <t>Брыксин Степан</t>
  </si>
  <si>
    <t>Юниоры (17.06.1998)/22</t>
  </si>
  <si>
    <t>91,90</t>
  </si>
  <si>
    <t>Открытая (20.04.2001)/19</t>
  </si>
  <si>
    <t>Романов Максим</t>
  </si>
  <si>
    <t>105,40</t>
  </si>
  <si>
    <t xml:space="preserve">Синельников Д. </t>
  </si>
  <si>
    <t>Открытая (05.08.2001)/19</t>
  </si>
  <si>
    <t>290,0</t>
  </si>
  <si>
    <t>310,0</t>
  </si>
  <si>
    <t>322,5</t>
  </si>
  <si>
    <t>Девушки (10.10.2010)/10</t>
  </si>
  <si>
    <t>Девушки (22.04.2009)/11</t>
  </si>
  <si>
    <t>Девушки (19.08.2010)/10</t>
  </si>
  <si>
    <t>Девушки (10.05.2007)/13</t>
  </si>
  <si>
    <t>Девушки (13.11.2007)/13</t>
  </si>
  <si>
    <t>Юноши (02.12.2008)/12</t>
  </si>
  <si>
    <t>Юноши (24.12.2008)/12</t>
  </si>
  <si>
    <t>Юноши (02.11.2010)/10</t>
  </si>
  <si>
    <t>Юноши (18.04.2008)/12</t>
  </si>
  <si>
    <t>Юноши (15.08.2007)/13</t>
  </si>
  <si>
    <t>Юноши (24.08.2003)/17</t>
  </si>
  <si>
    <t>Мастера (16.05.1950)/70</t>
  </si>
  <si>
    <t>Юноши (20.04.2001)/19</t>
  </si>
  <si>
    <t>Юноши (05.08.2001)/19</t>
  </si>
  <si>
    <t>Мастера (03.02.1969)/52</t>
  </si>
  <si>
    <t>Мастера (23.04.1971)/49</t>
  </si>
  <si>
    <t>Девушки (19.03.2010)/10</t>
  </si>
  <si>
    <t>Девушки (25.02.2006)/15</t>
  </si>
  <si>
    <t>Юноши (27.03.2008)/12</t>
  </si>
  <si>
    <t>Юноши (12.04.2006)/14</t>
  </si>
  <si>
    <t>Юноши (17.12.2005)/15</t>
  </si>
  <si>
    <t>Юноши (30.03.2004)/16</t>
  </si>
  <si>
    <t>Юноши (07.06.2003)/17</t>
  </si>
  <si>
    <t>Юноши (09.07.2003)/17</t>
  </si>
  <si>
    <t>Юноши (23.02.2003)/18</t>
  </si>
  <si>
    <t>Юноши (04.11.2002)/18</t>
  </si>
  <si>
    <t>Юноши (31.08.2004)/16</t>
  </si>
  <si>
    <t>Мастера (07.04.1975)/45</t>
  </si>
  <si>
    <t>Юноши (17.09.2001)/19</t>
  </si>
  <si>
    <t>Юноши (02.10.2007)/13</t>
  </si>
  <si>
    <t>Юноши</t>
  </si>
  <si>
    <t>Мастера (01.04.1975)/45</t>
  </si>
  <si>
    <t>Мастера (08.04.1977)/43</t>
  </si>
  <si>
    <t>Мастера (26.07.1979)/41</t>
  </si>
  <si>
    <t>Юноши (12.09.2002)/18</t>
  </si>
  <si>
    <t>Мастера (15.05.1959)/61</t>
  </si>
  <si>
    <t>Юноши (14.06.2003)/17</t>
  </si>
  <si>
    <t>Мастера (31.07.1975)/45</t>
  </si>
  <si>
    <t>Мастера (21.08.1979)/41</t>
  </si>
  <si>
    <t>Мастера</t>
  </si>
  <si>
    <t>1 место</t>
  </si>
  <si>
    <t>2 место</t>
  </si>
  <si>
    <t>3 место</t>
  </si>
  <si>
    <t>4 место</t>
  </si>
  <si>
    <t>5 место</t>
  </si>
  <si>
    <t>6 место</t>
  </si>
  <si>
    <t>Главный судья соревнований:</t>
  </si>
  <si>
    <t>Полосин Сергей/ РК, Новоалтайск</t>
  </si>
  <si>
    <t>Главный секретарь соревнований:</t>
  </si>
  <si>
    <t>Стороженко Юлия/ Новоалтайск</t>
  </si>
  <si>
    <t>Секретарь:</t>
  </si>
  <si>
    <t>Андросов Владислав/ Новоалтайск</t>
  </si>
  <si>
    <t>Судьи:</t>
  </si>
  <si>
    <t>Лубягин Д.</t>
  </si>
  <si>
    <t>Минеев Н.</t>
  </si>
  <si>
    <t>РЕЛЬЕФ А (214 баллов)</t>
  </si>
  <si>
    <t>АЛТГПУ (96 баллов)</t>
  </si>
  <si>
    <t>РЕЛЬЕФ Б (256 баллов)</t>
  </si>
  <si>
    <t>POWER GYM (462 балла)</t>
  </si>
  <si>
    <t>БЕРСЕРК (174 балла)</t>
  </si>
  <si>
    <t>АТЛЕТИК (392 балла)</t>
  </si>
  <si>
    <t>Весовая категория</t>
  </si>
  <si>
    <t>Судейская коллегия II Открытого Кубка города Новоалтайска</t>
  </si>
  <si>
    <t>Колбин Андрей/ РК, Новосибирск</t>
  </si>
  <si>
    <t>Воробьёв Эдуард/ Барнаул</t>
  </si>
  <si>
    <t>Командное первенство II Открытого Кубка города Новоалтайска</t>
  </si>
  <si>
    <t xml:space="preserve">Минеев Н. </t>
  </si>
  <si>
    <t>II Открытый Кубок города Новоалтайска
WRPF любители Пауэрлифтинг без экипировки
Новоалтайск/Алтайский край, 28 февраля 2021 года</t>
  </si>
  <si>
    <t>II Открытый Кубок города Новоалтайска
WRPF любители Жим лежа без экипировки
Новоалтайск/Алтайский край, 28 февраля 2021 года</t>
  </si>
  <si>
    <t>II Открытый Кубок города Новоалтайска
WRPF любители Становая тяга без экипировки
Новоалтайск/Алтайский край, 28 февраля 2021 года</t>
  </si>
  <si>
    <t xml:space="preserve">Лично </t>
  </si>
  <si>
    <t>№</t>
  </si>
  <si>
    <t xml:space="preserve">
Дата рождения/Возраст</t>
  </si>
  <si>
    <t>Возрастная группа</t>
  </si>
  <si>
    <t>T</t>
  </si>
  <si>
    <t>O</t>
  </si>
  <si>
    <t>J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</si>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</sst>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8"/>
      <name val="Arial Cyr"/>
      <charset val="204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134"/>
  <sheetViews>
    <sheetView topLeftCell="A59" zoomScaleNormal="100" workbookViewId="0">
      <selection activeCell="E93" sqref="E93"/>
    </sheetView>
  </sheetViews>
  <sheetFormatPr baseColWidth="10" defaultColWidth="9.1640625" defaultRowHeight="13"/>
  <cols>
    <col min="1" max="1" width="7.5" style="5" bestFit="1" customWidth="1"/>
    <col min="2" max="2" width="22.1640625" style="5" bestFit="1" customWidth="1"/>
    <col min="3" max="3" width="29.6640625" style="5" customWidth="1"/>
    <col min="4" max="4" width="21.5" style="5" bestFit="1" customWidth="1"/>
    <col min="5" max="5" width="10.5" style="5" bestFit="1" customWidth="1"/>
    <col min="6" max="6" width="31.1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5" bestFit="1" customWidth="1"/>
    <col min="20" max="20" width="8.5" style="6" bestFit="1" customWidth="1"/>
    <col min="21" max="21" width="17.5" style="5" customWidth="1"/>
    <col min="22" max="16384" width="9.1640625" style="3"/>
  </cols>
  <sheetData>
    <row r="1" spans="1:21" s="2" customFormat="1" ht="29" customHeight="1">
      <c r="A1" s="51" t="s">
        <v>489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s="1" customFormat="1" ht="12.75" customHeight="1">
      <c r="A3" s="59" t="s">
        <v>493</v>
      </c>
      <c r="B3" s="43" t="s">
        <v>0</v>
      </c>
      <c r="C3" s="61" t="s">
        <v>494</v>
      </c>
      <c r="D3" s="61" t="s">
        <v>7</v>
      </c>
      <c r="E3" s="47" t="s">
        <v>495</v>
      </c>
      <c r="F3" s="47" t="s">
        <v>6</v>
      </c>
      <c r="G3" s="47" t="s">
        <v>8</v>
      </c>
      <c r="H3" s="47"/>
      <c r="I3" s="47"/>
      <c r="J3" s="47"/>
      <c r="K3" s="47" t="s">
        <v>9</v>
      </c>
      <c r="L3" s="47"/>
      <c r="M3" s="47"/>
      <c r="N3" s="47"/>
      <c r="O3" s="47" t="s">
        <v>10</v>
      </c>
      <c r="P3" s="47"/>
      <c r="Q3" s="47"/>
      <c r="R3" s="47"/>
      <c r="S3" s="49" t="s">
        <v>1</v>
      </c>
      <c r="T3" s="47" t="s">
        <v>3</v>
      </c>
      <c r="U3" s="62" t="s">
        <v>2</v>
      </c>
    </row>
    <row r="4" spans="1:21" s="1" customFormat="1" ht="21" customHeight="1" thickBot="1">
      <c r="A4" s="60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5</v>
      </c>
      <c r="K4" s="4">
        <v>1</v>
      </c>
      <c r="L4" s="4">
        <v>2</v>
      </c>
      <c r="M4" s="4">
        <v>3</v>
      </c>
      <c r="N4" s="4" t="s">
        <v>5</v>
      </c>
      <c r="O4" s="4">
        <v>1</v>
      </c>
      <c r="P4" s="4">
        <v>2</v>
      </c>
      <c r="Q4" s="4">
        <v>3</v>
      </c>
      <c r="R4" s="4" t="s">
        <v>5</v>
      </c>
      <c r="S4" s="50"/>
      <c r="T4" s="48"/>
      <c r="U4" s="63"/>
    </row>
    <row r="5" spans="1:21" ht="16">
      <c r="A5" s="45" t="s">
        <v>11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1">
      <c r="A6" s="8" t="s">
        <v>295</v>
      </c>
      <c r="B6" s="7" t="s">
        <v>12</v>
      </c>
      <c r="C6" s="7" t="s">
        <v>422</v>
      </c>
      <c r="D6" s="7" t="s">
        <v>13</v>
      </c>
      <c r="E6" s="7" t="s">
        <v>496</v>
      </c>
      <c r="F6" s="7" t="s">
        <v>15</v>
      </c>
      <c r="G6" s="21" t="s">
        <v>16</v>
      </c>
      <c r="H6" s="21" t="s">
        <v>17</v>
      </c>
      <c r="I6" s="21" t="s">
        <v>18</v>
      </c>
      <c r="J6" s="8"/>
      <c r="K6" s="21" t="s">
        <v>19</v>
      </c>
      <c r="L6" s="22" t="s">
        <v>20</v>
      </c>
      <c r="M6" s="21" t="s">
        <v>21</v>
      </c>
      <c r="N6" s="8"/>
      <c r="O6" s="21" t="s">
        <v>22</v>
      </c>
      <c r="P6" s="21" t="s">
        <v>23</v>
      </c>
      <c r="Q6" s="22" t="s">
        <v>24</v>
      </c>
      <c r="R6" s="8"/>
      <c r="S6" s="37" t="str">
        <f>"145,0"</f>
        <v>145,0</v>
      </c>
      <c r="T6" s="8" t="str">
        <f>"216,5720"</f>
        <v>216,5720</v>
      </c>
      <c r="U6" s="7" t="s">
        <v>25</v>
      </c>
    </row>
    <row r="7" spans="1:21">
      <c r="A7" s="10" t="s">
        <v>296</v>
      </c>
      <c r="B7" s="9" t="s">
        <v>26</v>
      </c>
      <c r="C7" s="9" t="s">
        <v>438</v>
      </c>
      <c r="D7" s="9" t="s">
        <v>27</v>
      </c>
      <c r="E7" s="9" t="s">
        <v>496</v>
      </c>
      <c r="F7" s="9" t="s">
        <v>15</v>
      </c>
      <c r="G7" s="23" t="s">
        <v>28</v>
      </c>
      <c r="H7" s="23" t="s">
        <v>16</v>
      </c>
      <c r="I7" s="24" t="s">
        <v>17</v>
      </c>
      <c r="J7" s="10"/>
      <c r="K7" s="23" t="s">
        <v>19</v>
      </c>
      <c r="L7" s="23" t="s">
        <v>20</v>
      </c>
      <c r="M7" s="23" t="s">
        <v>21</v>
      </c>
      <c r="N7" s="10"/>
      <c r="O7" s="23" t="s">
        <v>29</v>
      </c>
      <c r="P7" s="23" t="s">
        <v>30</v>
      </c>
      <c r="Q7" s="23" t="s">
        <v>31</v>
      </c>
      <c r="R7" s="10"/>
      <c r="S7" s="39" t="str">
        <f>"132,5"</f>
        <v>132,5</v>
      </c>
      <c r="T7" s="10" t="str">
        <f>"197,9020"</f>
        <v>197,9020</v>
      </c>
      <c r="U7" s="9" t="s">
        <v>25</v>
      </c>
    </row>
    <row r="8" spans="1:21">
      <c r="B8" s="5" t="s">
        <v>297</v>
      </c>
    </row>
    <row r="9" spans="1:21" ht="16">
      <c r="A9" s="41" t="s">
        <v>32</v>
      </c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21">
      <c r="A10" s="8" t="s">
        <v>295</v>
      </c>
      <c r="B10" s="7" t="s">
        <v>33</v>
      </c>
      <c r="C10" s="7" t="s">
        <v>423</v>
      </c>
      <c r="D10" s="7" t="s">
        <v>34</v>
      </c>
      <c r="E10" s="7" t="s">
        <v>496</v>
      </c>
      <c r="F10" s="7" t="s">
        <v>15</v>
      </c>
      <c r="G10" s="21" t="s">
        <v>35</v>
      </c>
      <c r="H10" s="21" t="s">
        <v>22</v>
      </c>
      <c r="I10" s="21" t="s">
        <v>31</v>
      </c>
      <c r="J10" s="8"/>
      <c r="K10" s="22" t="s">
        <v>21</v>
      </c>
      <c r="L10" s="21" t="s">
        <v>21</v>
      </c>
      <c r="M10" s="21" t="s">
        <v>36</v>
      </c>
      <c r="N10" s="8"/>
      <c r="O10" s="21" t="s">
        <v>37</v>
      </c>
      <c r="P10" s="21" t="s">
        <v>38</v>
      </c>
      <c r="Q10" s="22" t="s">
        <v>39</v>
      </c>
      <c r="R10" s="8"/>
      <c r="S10" s="37" t="str">
        <f>"172,5"</f>
        <v>172,5</v>
      </c>
      <c r="T10" s="8" t="str">
        <f>"230,9258"</f>
        <v>230,9258</v>
      </c>
      <c r="U10" s="7" t="s">
        <v>25</v>
      </c>
    </row>
    <row r="11" spans="1:21">
      <c r="A11" s="10" t="s">
        <v>296</v>
      </c>
      <c r="B11" s="9" t="s">
        <v>40</v>
      </c>
      <c r="C11" s="9" t="s">
        <v>424</v>
      </c>
      <c r="D11" s="9" t="s">
        <v>41</v>
      </c>
      <c r="E11" s="9" t="s">
        <v>496</v>
      </c>
      <c r="F11" s="9" t="s">
        <v>15</v>
      </c>
      <c r="G11" s="24" t="s">
        <v>28</v>
      </c>
      <c r="H11" s="23" t="s">
        <v>42</v>
      </c>
      <c r="I11" s="23" t="s">
        <v>43</v>
      </c>
      <c r="J11" s="10"/>
      <c r="K11" s="23" t="s">
        <v>44</v>
      </c>
      <c r="L11" s="23" t="s">
        <v>19</v>
      </c>
      <c r="M11" s="24" t="s">
        <v>20</v>
      </c>
      <c r="N11" s="10"/>
      <c r="O11" s="23" t="s">
        <v>17</v>
      </c>
      <c r="P11" s="23" t="s">
        <v>45</v>
      </c>
      <c r="Q11" s="24" t="s">
        <v>30</v>
      </c>
      <c r="R11" s="10"/>
      <c r="S11" s="39" t="str">
        <f>"120,0"</f>
        <v>120,0</v>
      </c>
      <c r="T11" s="10" t="str">
        <f>"161,1360"</f>
        <v>161,1360</v>
      </c>
      <c r="U11" s="9" t="s">
        <v>25</v>
      </c>
    </row>
    <row r="12" spans="1:21">
      <c r="B12" s="5" t="s">
        <v>297</v>
      </c>
    </row>
    <row r="13" spans="1:21" ht="16">
      <c r="A13" s="41" t="s">
        <v>46</v>
      </c>
      <c r="B13" s="41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21">
      <c r="A14" s="12" t="s">
        <v>295</v>
      </c>
      <c r="B14" s="11" t="s">
        <v>47</v>
      </c>
      <c r="C14" s="11" t="s">
        <v>425</v>
      </c>
      <c r="D14" s="11" t="s">
        <v>48</v>
      </c>
      <c r="E14" s="11" t="s">
        <v>496</v>
      </c>
      <c r="F14" s="11" t="s">
        <v>15</v>
      </c>
      <c r="G14" s="25" t="s">
        <v>30</v>
      </c>
      <c r="H14" s="25" t="s">
        <v>31</v>
      </c>
      <c r="I14" s="25" t="s">
        <v>49</v>
      </c>
      <c r="J14" s="12"/>
      <c r="K14" s="25" t="s">
        <v>16</v>
      </c>
      <c r="L14" s="25" t="s">
        <v>43</v>
      </c>
      <c r="M14" s="26" t="s">
        <v>17</v>
      </c>
      <c r="N14" s="12"/>
      <c r="O14" s="25" t="s">
        <v>37</v>
      </c>
      <c r="P14" s="25" t="s">
        <v>24</v>
      </c>
      <c r="Q14" s="25" t="s">
        <v>38</v>
      </c>
      <c r="R14" s="12"/>
      <c r="S14" s="36" t="str">
        <f>"185,0"</f>
        <v>185,0</v>
      </c>
      <c r="T14" s="12" t="str">
        <f>"234,0990"</f>
        <v>234,0990</v>
      </c>
      <c r="U14" s="11" t="s">
        <v>25</v>
      </c>
    </row>
    <row r="15" spans="1:21">
      <c r="B15" s="5" t="s">
        <v>297</v>
      </c>
    </row>
    <row r="16" spans="1:21" ht="16">
      <c r="A16" s="41" t="s">
        <v>50</v>
      </c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</row>
    <row r="17" spans="1:21">
      <c r="A17" s="8" t="s">
        <v>295</v>
      </c>
      <c r="B17" s="7" t="s">
        <v>51</v>
      </c>
      <c r="C17" s="7" t="s">
        <v>426</v>
      </c>
      <c r="D17" s="7" t="s">
        <v>52</v>
      </c>
      <c r="E17" s="7" t="s">
        <v>496</v>
      </c>
      <c r="F17" s="7" t="s">
        <v>15</v>
      </c>
      <c r="G17" s="21" t="s">
        <v>29</v>
      </c>
      <c r="H17" s="21" t="s">
        <v>35</v>
      </c>
      <c r="I17" s="21" t="s">
        <v>30</v>
      </c>
      <c r="J17" s="8"/>
      <c r="K17" s="21" t="s">
        <v>28</v>
      </c>
      <c r="L17" s="22" t="s">
        <v>42</v>
      </c>
      <c r="M17" s="22" t="s">
        <v>42</v>
      </c>
      <c r="N17" s="8"/>
      <c r="O17" s="21" t="s">
        <v>53</v>
      </c>
      <c r="P17" s="21" t="s">
        <v>39</v>
      </c>
      <c r="Q17" s="22" t="s">
        <v>54</v>
      </c>
      <c r="R17" s="8"/>
      <c r="S17" s="37" t="str">
        <f>"175,0"</f>
        <v>175,0</v>
      </c>
      <c r="T17" s="8" t="str">
        <f>"205,9050"</f>
        <v>205,9050</v>
      </c>
      <c r="U17" s="7" t="s">
        <v>25</v>
      </c>
    </row>
    <row r="18" spans="1:21">
      <c r="A18" s="14" t="s">
        <v>296</v>
      </c>
      <c r="B18" s="13" t="s">
        <v>55</v>
      </c>
      <c r="C18" s="13" t="s">
        <v>439</v>
      </c>
      <c r="D18" s="13" t="s">
        <v>56</v>
      </c>
      <c r="E18" s="13" t="s">
        <v>496</v>
      </c>
      <c r="F18" s="13" t="s">
        <v>15</v>
      </c>
      <c r="G18" s="27" t="s">
        <v>29</v>
      </c>
      <c r="H18" s="27" t="s">
        <v>29</v>
      </c>
      <c r="I18" s="28" t="s">
        <v>29</v>
      </c>
      <c r="J18" s="14"/>
      <c r="K18" s="28" t="s">
        <v>28</v>
      </c>
      <c r="L18" s="28" t="s">
        <v>42</v>
      </c>
      <c r="M18" s="27" t="s">
        <v>16</v>
      </c>
      <c r="N18" s="14"/>
      <c r="O18" s="28" t="s">
        <v>57</v>
      </c>
      <c r="P18" s="28" t="s">
        <v>53</v>
      </c>
      <c r="Q18" s="27" t="s">
        <v>54</v>
      </c>
      <c r="R18" s="14"/>
      <c r="S18" s="38" t="str">
        <f>"167,5"</f>
        <v>167,5</v>
      </c>
      <c r="T18" s="14" t="str">
        <f>"207,2645"</f>
        <v>207,2645</v>
      </c>
      <c r="U18" s="13" t="s">
        <v>25</v>
      </c>
    </row>
    <row r="19" spans="1:21">
      <c r="A19" s="10" t="s">
        <v>295</v>
      </c>
      <c r="B19" s="9" t="s">
        <v>58</v>
      </c>
      <c r="C19" s="9" t="s">
        <v>59</v>
      </c>
      <c r="D19" s="9" t="s">
        <v>60</v>
      </c>
      <c r="E19" s="9" t="s">
        <v>497</v>
      </c>
      <c r="F19" s="9" t="s">
        <v>62</v>
      </c>
      <c r="G19" s="23" t="s">
        <v>63</v>
      </c>
      <c r="H19" s="23" t="s">
        <v>64</v>
      </c>
      <c r="I19" s="23" t="s">
        <v>65</v>
      </c>
      <c r="J19" s="10"/>
      <c r="K19" s="23" t="s">
        <v>29</v>
      </c>
      <c r="L19" s="23" t="s">
        <v>45</v>
      </c>
      <c r="M19" s="24" t="s">
        <v>35</v>
      </c>
      <c r="N19" s="10"/>
      <c r="O19" s="23" t="s">
        <v>66</v>
      </c>
      <c r="P19" s="23" t="s">
        <v>63</v>
      </c>
      <c r="Q19" s="23" t="s">
        <v>64</v>
      </c>
      <c r="R19" s="10"/>
      <c r="S19" s="39" t="str">
        <f>"267,5"</f>
        <v>267,5</v>
      </c>
      <c r="T19" s="10" t="str">
        <f>"323,8355"</f>
        <v>323,8355</v>
      </c>
      <c r="U19" s="9" t="s">
        <v>67</v>
      </c>
    </row>
    <row r="20" spans="1:21">
      <c r="B20" s="5" t="s">
        <v>297</v>
      </c>
    </row>
    <row r="21" spans="1:21" ht="16">
      <c r="A21" s="41" t="s">
        <v>68</v>
      </c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21">
      <c r="A22" s="8" t="s">
        <v>295</v>
      </c>
      <c r="B22" s="7" t="s">
        <v>69</v>
      </c>
      <c r="C22" s="7" t="s">
        <v>70</v>
      </c>
      <c r="D22" s="7" t="s">
        <v>71</v>
      </c>
      <c r="E22" s="7" t="s">
        <v>497</v>
      </c>
      <c r="F22" s="7" t="s">
        <v>62</v>
      </c>
      <c r="G22" s="21" t="s">
        <v>66</v>
      </c>
      <c r="H22" s="21" t="s">
        <v>64</v>
      </c>
      <c r="I22" s="21" t="s">
        <v>72</v>
      </c>
      <c r="J22" s="8"/>
      <c r="K22" s="21" t="s">
        <v>29</v>
      </c>
      <c r="L22" s="22" t="s">
        <v>30</v>
      </c>
      <c r="M22" s="22" t="s">
        <v>30</v>
      </c>
      <c r="N22" s="8"/>
      <c r="O22" s="21" t="s">
        <v>66</v>
      </c>
      <c r="P22" s="21" t="s">
        <v>64</v>
      </c>
      <c r="Q22" s="21" t="s">
        <v>73</v>
      </c>
      <c r="R22" s="8"/>
      <c r="S22" s="37" t="str">
        <f>"270,0"</f>
        <v>270,0</v>
      </c>
      <c r="T22" s="8" t="str">
        <f>"311,6070"</f>
        <v>311,6070</v>
      </c>
      <c r="U22" s="7" t="s">
        <v>67</v>
      </c>
    </row>
    <row r="23" spans="1:21">
      <c r="A23" s="10" t="s">
        <v>296</v>
      </c>
      <c r="B23" s="9" t="s">
        <v>74</v>
      </c>
      <c r="C23" s="9" t="s">
        <v>75</v>
      </c>
      <c r="D23" s="9" t="s">
        <v>76</v>
      </c>
      <c r="E23" s="9" t="s">
        <v>497</v>
      </c>
      <c r="F23" s="9" t="s">
        <v>62</v>
      </c>
      <c r="G23" s="24" t="s">
        <v>31</v>
      </c>
      <c r="H23" s="23" t="s">
        <v>23</v>
      </c>
      <c r="I23" s="23" t="s">
        <v>24</v>
      </c>
      <c r="J23" s="10"/>
      <c r="K23" s="23" t="s">
        <v>16</v>
      </c>
      <c r="L23" s="23" t="s">
        <v>43</v>
      </c>
      <c r="M23" s="23" t="s">
        <v>18</v>
      </c>
      <c r="N23" s="10"/>
      <c r="O23" s="23" t="s">
        <v>65</v>
      </c>
      <c r="P23" s="23" t="s">
        <v>78</v>
      </c>
      <c r="Q23" s="23" t="s">
        <v>79</v>
      </c>
      <c r="R23" s="10"/>
      <c r="S23" s="39" t="str">
        <f>"245,0"</f>
        <v>245,0</v>
      </c>
      <c r="T23" s="10" t="str">
        <f>"276,0170"</f>
        <v>276,0170</v>
      </c>
      <c r="U23" s="9" t="s">
        <v>80</v>
      </c>
    </row>
    <row r="24" spans="1:21">
      <c r="B24" s="5" t="s">
        <v>297</v>
      </c>
    </row>
    <row r="25" spans="1:21" ht="16">
      <c r="A25" s="41" t="s">
        <v>81</v>
      </c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21">
      <c r="A26" s="8" t="s">
        <v>295</v>
      </c>
      <c r="B26" s="7" t="s">
        <v>82</v>
      </c>
      <c r="C26" s="7" t="s">
        <v>83</v>
      </c>
      <c r="D26" s="7" t="s">
        <v>84</v>
      </c>
      <c r="E26" s="7" t="s">
        <v>497</v>
      </c>
      <c r="F26" s="7" t="s">
        <v>15</v>
      </c>
      <c r="G26" s="21" t="s">
        <v>65</v>
      </c>
      <c r="H26" s="21" t="s">
        <v>78</v>
      </c>
      <c r="I26" s="22" t="s">
        <v>79</v>
      </c>
      <c r="J26" s="8"/>
      <c r="K26" s="21" t="s">
        <v>22</v>
      </c>
      <c r="L26" s="21" t="s">
        <v>49</v>
      </c>
      <c r="M26" s="22" t="s">
        <v>37</v>
      </c>
      <c r="N26" s="8"/>
      <c r="O26" s="21" t="s">
        <v>85</v>
      </c>
      <c r="P26" s="21" t="s">
        <v>86</v>
      </c>
      <c r="Q26" s="21" t="s">
        <v>87</v>
      </c>
      <c r="R26" s="8"/>
      <c r="S26" s="37" t="str">
        <f>"327,5"</f>
        <v>327,5</v>
      </c>
      <c r="T26" s="8" t="str">
        <f>"358,6780"</f>
        <v>358,6780</v>
      </c>
      <c r="U26" s="7" t="s">
        <v>88</v>
      </c>
    </row>
    <row r="27" spans="1:21">
      <c r="A27" s="14" t="s">
        <v>296</v>
      </c>
      <c r="B27" s="13" t="s">
        <v>89</v>
      </c>
      <c r="C27" s="13" t="s">
        <v>90</v>
      </c>
      <c r="D27" s="13" t="s">
        <v>91</v>
      </c>
      <c r="E27" s="13" t="s">
        <v>497</v>
      </c>
      <c r="F27" s="13" t="s">
        <v>62</v>
      </c>
      <c r="G27" s="28" t="s">
        <v>63</v>
      </c>
      <c r="H27" s="28" t="s">
        <v>65</v>
      </c>
      <c r="I27" s="27" t="s">
        <v>92</v>
      </c>
      <c r="J27" s="14"/>
      <c r="K27" s="28" t="s">
        <v>35</v>
      </c>
      <c r="L27" s="27" t="s">
        <v>22</v>
      </c>
      <c r="M27" s="28" t="s">
        <v>22</v>
      </c>
      <c r="N27" s="14"/>
      <c r="O27" s="28" t="s">
        <v>63</v>
      </c>
      <c r="P27" s="28" t="s">
        <v>65</v>
      </c>
      <c r="Q27" s="28" t="s">
        <v>92</v>
      </c>
      <c r="R27" s="14"/>
      <c r="S27" s="38" t="str">
        <f>"285,0"</f>
        <v>285,0</v>
      </c>
      <c r="T27" s="14" t="str">
        <f>"303,5250"</f>
        <v>303,5250</v>
      </c>
      <c r="U27" s="13" t="s">
        <v>67</v>
      </c>
    </row>
    <row r="28" spans="1:21">
      <c r="A28" s="10" t="s">
        <v>298</v>
      </c>
      <c r="B28" s="9" t="s">
        <v>93</v>
      </c>
      <c r="C28" s="9" t="s">
        <v>94</v>
      </c>
      <c r="D28" s="9" t="s">
        <v>95</v>
      </c>
      <c r="E28" s="9" t="s">
        <v>497</v>
      </c>
      <c r="F28" s="9" t="s">
        <v>62</v>
      </c>
      <c r="G28" s="23" t="s">
        <v>22</v>
      </c>
      <c r="H28" s="24" t="s">
        <v>23</v>
      </c>
      <c r="I28" s="23" t="s">
        <v>24</v>
      </c>
      <c r="J28" s="10"/>
      <c r="K28" s="23" t="s">
        <v>17</v>
      </c>
      <c r="L28" s="24" t="s">
        <v>29</v>
      </c>
      <c r="M28" s="24" t="s">
        <v>29</v>
      </c>
      <c r="N28" s="10"/>
      <c r="O28" s="23" t="s">
        <v>96</v>
      </c>
      <c r="P28" s="24" t="s">
        <v>97</v>
      </c>
      <c r="Q28" s="23" t="s">
        <v>97</v>
      </c>
      <c r="R28" s="10"/>
      <c r="S28" s="39" t="str">
        <f>"215,0"</f>
        <v>215,0</v>
      </c>
      <c r="T28" s="10" t="str">
        <f>"223,7720"</f>
        <v>223,7720</v>
      </c>
      <c r="U28" s="9" t="s">
        <v>67</v>
      </c>
    </row>
    <row r="29" spans="1:21">
      <c r="B29" s="5" t="s">
        <v>297</v>
      </c>
    </row>
    <row r="30" spans="1:21" ht="16">
      <c r="A30" s="41" t="s">
        <v>98</v>
      </c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21">
      <c r="A31" s="12" t="s">
        <v>295</v>
      </c>
      <c r="B31" s="11" t="s">
        <v>99</v>
      </c>
      <c r="C31" s="11" t="s">
        <v>100</v>
      </c>
      <c r="D31" s="11" t="s">
        <v>101</v>
      </c>
      <c r="E31" s="11" t="s">
        <v>497</v>
      </c>
      <c r="F31" s="11" t="s">
        <v>62</v>
      </c>
      <c r="G31" s="26" t="s">
        <v>64</v>
      </c>
      <c r="H31" s="25" t="s">
        <v>64</v>
      </c>
      <c r="I31" s="25" t="s">
        <v>78</v>
      </c>
      <c r="J31" s="12"/>
      <c r="K31" s="25" t="s">
        <v>17</v>
      </c>
      <c r="L31" s="26" t="s">
        <v>35</v>
      </c>
      <c r="M31" s="25" t="s">
        <v>35</v>
      </c>
      <c r="N31" s="12"/>
      <c r="O31" s="25" t="s">
        <v>85</v>
      </c>
      <c r="P31" s="26" t="s">
        <v>86</v>
      </c>
      <c r="Q31" s="12"/>
      <c r="R31" s="12"/>
      <c r="S31" s="36" t="str">
        <f>"302,5"</f>
        <v>302,5</v>
      </c>
      <c r="T31" s="12" t="str">
        <f>"254,9470"</f>
        <v>254,9470</v>
      </c>
      <c r="U31" s="11" t="s">
        <v>103</v>
      </c>
    </row>
    <row r="32" spans="1:21">
      <c r="B32" s="5" t="s">
        <v>297</v>
      </c>
    </row>
    <row r="33" spans="1:21" ht="16">
      <c r="A33" s="41" t="s">
        <v>46</v>
      </c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21">
      <c r="A34" s="8" t="s">
        <v>295</v>
      </c>
      <c r="B34" s="7" t="s">
        <v>104</v>
      </c>
      <c r="C34" s="7" t="s">
        <v>427</v>
      </c>
      <c r="D34" s="7" t="s">
        <v>105</v>
      </c>
      <c r="E34" s="7" t="s">
        <v>496</v>
      </c>
      <c r="F34" s="7" t="s">
        <v>15</v>
      </c>
      <c r="G34" s="21" t="s">
        <v>29</v>
      </c>
      <c r="H34" s="21" t="s">
        <v>35</v>
      </c>
      <c r="I34" s="21" t="s">
        <v>22</v>
      </c>
      <c r="J34" s="8"/>
      <c r="K34" s="21" t="s">
        <v>42</v>
      </c>
      <c r="L34" s="21" t="s">
        <v>16</v>
      </c>
      <c r="M34" s="22" t="s">
        <v>43</v>
      </c>
      <c r="N34" s="8"/>
      <c r="O34" s="21" t="s">
        <v>57</v>
      </c>
      <c r="P34" s="21" t="s">
        <v>39</v>
      </c>
      <c r="Q34" s="21" t="s">
        <v>106</v>
      </c>
      <c r="R34" s="8"/>
      <c r="S34" s="37" t="str">
        <f>"187,5"</f>
        <v>187,5</v>
      </c>
      <c r="T34" s="8" t="str">
        <f>"187,4062"</f>
        <v>187,4062</v>
      </c>
      <c r="U34" s="7" t="s">
        <v>25</v>
      </c>
    </row>
    <row r="35" spans="1:21">
      <c r="A35" s="14" t="s">
        <v>296</v>
      </c>
      <c r="B35" s="13" t="s">
        <v>107</v>
      </c>
      <c r="C35" s="13" t="s">
        <v>428</v>
      </c>
      <c r="D35" s="13" t="s">
        <v>108</v>
      </c>
      <c r="E35" s="13" t="s">
        <v>496</v>
      </c>
      <c r="F35" s="13" t="s">
        <v>15</v>
      </c>
      <c r="G35" s="28" t="s">
        <v>35</v>
      </c>
      <c r="H35" s="28" t="s">
        <v>22</v>
      </c>
      <c r="I35" s="27" t="s">
        <v>23</v>
      </c>
      <c r="J35" s="14"/>
      <c r="K35" s="28" t="s">
        <v>16</v>
      </c>
      <c r="L35" s="28" t="s">
        <v>43</v>
      </c>
      <c r="M35" s="27" t="s">
        <v>17</v>
      </c>
      <c r="N35" s="14"/>
      <c r="O35" s="28" t="s">
        <v>57</v>
      </c>
      <c r="P35" s="28" t="s">
        <v>38</v>
      </c>
      <c r="Q35" s="28" t="s">
        <v>39</v>
      </c>
      <c r="R35" s="14"/>
      <c r="S35" s="38" t="str">
        <f>"185,0"</f>
        <v>185,0</v>
      </c>
      <c r="T35" s="14" t="str">
        <f>"228,6600"</f>
        <v>228,6600</v>
      </c>
      <c r="U35" s="13" t="s">
        <v>25</v>
      </c>
    </row>
    <row r="36" spans="1:21">
      <c r="A36" s="14" t="s">
        <v>298</v>
      </c>
      <c r="B36" s="13" t="s">
        <v>109</v>
      </c>
      <c r="C36" s="13" t="s">
        <v>440</v>
      </c>
      <c r="D36" s="13" t="s">
        <v>110</v>
      </c>
      <c r="E36" s="13" t="s">
        <v>496</v>
      </c>
      <c r="F36" s="13" t="s">
        <v>15</v>
      </c>
      <c r="G36" s="28" t="s">
        <v>17</v>
      </c>
      <c r="H36" s="27" t="s">
        <v>29</v>
      </c>
      <c r="I36" s="28" t="s">
        <v>29</v>
      </c>
      <c r="J36" s="14"/>
      <c r="K36" s="28" t="s">
        <v>20</v>
      </c>
      <c r="L36" s="27" t="s">
        <v>36</v>
      </c>
      <c r="M36" s="28" t="s">
        <v>36</v>
      </c>
      <c r="N36" s="14"/>
      <c r="O36" s="28" t="s">
        <v>35</v>
      </c>
      <c r="P36" s="28" t="s">
        <v>31</v>
      </c>
      <c r="Q36" s="28" t="s">
        <v>37</v>
      </c>
      <c r="R36" s="14"/>
      <c r="S36" s="38" t="str">
        <f>"152,5"</f>
        <v>152,5</v>
      </c>
      <c r="T36" s="14" t="str">
        <f>"167,1705"</f>
        <v>167,1705</v>
      </c>
      <c r="U36" s="13" t="s">
        <v>25</v>
      </c>
    </row>
    <row r="37" spans="1:21">
      <c r="A37" s="10" t="s">
        <v>299</v>
      </c>
      <c r="B37" s="9" t="s">
        <v>111</v>
      </c>
      <c r="C37" s="9" t="s">
        <v>429</v>
      </c>
      <c r="D37" s="9" t="s">
        <v>112</v>
      </c>
      <c r="E37" s="9" t="s">
        <v>496</v>
      </c>
      <c r="F37" s="9" t="s">
        <v>15</v>
      </c>
      <c r="G37" s="23" t="s">
        <v>113</v>
      </c>
      <c r="H37" s="23" t="s">
        <v>19</v>
      </c>
      <c r="I37" s="23" t="s">
        <v>21</v>
      </c>
      <c r="J37" s="10"/>
      <c r="K37" s="23" t="s">
        <v>113</v>
      </c>
      <c r="L37" s="23" t="s">
        <v>44</v>
      </c>
      <c r="M37" s="24" t="s">
        <v>19</v>
      </c>
      <c r="N37" s="10"/>
      <c r="O37" s="23" t="s">
        <v>35</v>
      </c>
      <c r="P37" s="23" t="s">
        <v>22</v>
      </c>
      <c r="Q37" s="23" t="s">
        <v>49</v>
      </c>
      <c r="R37" s="10"/>
      <c r="S37" s="39" t="str">
        <f>"117,5"</f>
        <v>117,5</v>
      </c>
      <c r="T37" s="10" t="str">
        <f>"156,9095"</f>
        <v>156,9095</v>
      </c>
      <c r="U37" s="9" t="s">
        <v>25</v>
      </c>
    </row>
    <row r="38" spans="1:21">
      <c r="B38" s="5" t="s">
        <v>297</v>
      </c>
    </row>
    <row r="39" spans="1:21" ht="16">
      <c r="A39" s="41" t="s">
        <v>50</v>
      </c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 spans="1:21">
      <c r="A40" s="12" t="s">
        <v>295</v>
      </c>
      <c r="B40" s="11" t="s">
        <v>114</v>
      </c>
      <c r="C40" s="11" t="s">
        <v>441</v>
      </c>
      <c r="D40" s="11" t="s">
        <v>115</v>
      </c>
      <c r="E40" s="11" t="s">
        <v>496</v>
      </c>
      <c r="F40" s="11" t="s">
        <v>15</v>
      </c>
      <c r="G40" s="25" t="s">
        <v>57</v>
      </c>
      <c r="H40" s="25" t="s">
        <v>39</v>
      </c>
      <c r="I40" s="26" t="s">
        <v>96</v>
      </c>
      <c r="J40" s="12"/>
      <c r="K40" s="25" t="s">
        <v>22</v>
      </c>
      <c r="L40" s="25" t="s">
        <v>49</v>
      </c>
      <c r="M40" s="26" t="s">
        <v>23</v>
      </c>
      <c r="N40" s="12"/>
      <c r="O40" s="25" t="s">
        <v>92</v>
      </c>
      <c r="P40" s="25" t="s">
        <v>85</v>
      </c>
      <c r="Q40" s="25" t="s">
        <v>116</v>
      </c>
      <c r="R40" s="12"/>
      <c r="S40" s="36" t="str">
        <f>"287,5"</f>
        <v>287,5</v>
      </c>
      <c r="T40" s="12" t="str">
        <f>"265,4488"</f>
        <v>265,4488</v>
      </c>
      <c r="U40" s="11" t="s">
        <v>25</v>
      </c>
    </row>
    <row r="41" spans="1:21">
      <c r="B41" s="5" t="s">
        <v>297</v>
      </c>
    </row>
    <row r="42" spans="1:21" ht="16">
      <c r="A42" s="41" t="s">
        <v>68</v>
      </c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21">
      <c r="A43" s="8" t="s">
        <v>295</v>
      </c>
      <c r="B43" s="7" t="s">
        <v>117</v>
      </c>
      <c r="C43" s="7" t="s">
        <v>430</v>
      </c>
      <c r="D43" s="7" t="s">
        <v>118</v>
      </c>
      <c r="E43" s="7" t="s">
        <v>496</v>
      </c>
      <c r="F43" s="7" t="s">
        <v>15</v>
      </c>
      <c r="G43" s="21" t="s">
        <v>38</v>
      </c>
      <c r="H43" s="21" t="s">
        <v>39</v>
      </c>
      <c r="I43" s="21" t="s">
        <v>106</v>
      </c>
      <c r="J43" s="8"/>
      <c r="K43" s="21" t="s">
        <v>29</v>
      </c>
      <c r="L43" s="22" t="s">
        <v>35</v>
      </c>
      <c r="M43" s="22" t="s">
        <v>35</v>
      </c>
      <c r="N43" s="8"/>
      <c r="O43" s="21" t="s">
        <v>66</v>
      </c>
      <c r="P43" s="21" t="s">
        <v>119</v>
      </c>
      <c r="Q43" s="21" t="s">
        <v>65</v>
      </c>
      <c r="R43" s="8"/>
      <c r="S43" s="37" t="str">
        <f>"247,5"</f>
        <v>247,5</v>
      </c>
      <c r="T43" s="8" t="str">
        <f>"220,7453"</f>
        <v>220,7453</v>
      </c>
      <c r="U43" s="7" t="s">
        <v>25</v>
      </c>
    </row>
    <row r="44" spans="1:21">
      <c r="A44" s="10" t="s">
        <v>296</v>
      </c>
      <c r="B44" s="9" t="s">
        <v>120</v>
      </c>
      <c r="C44" s="9" t="s">
        <v>442</v>
      </c>
      <c r="D44" s="9" t="s">
        <v>121</v>
      </c>
      <c r="E44" s="9" t="s">
        <v>496</v>
      </c>
      <c r="F44" s="9" t="s">
        <v>15</v>
      </c>
      <c r="G44" s="23" t="s">
        <v>22</v>
      </c>
      <c r="H44" s="23" t="s">
        <v>49</v>
      </c>
      <c r="I44" s="24" t="s">
        <v>37</v>
      </c>
      <c r="J44" s="10"/>
      <c r="K44" s="23" t="s">
        <v>43</v>
      </c>
      <c r="L44" s="23" t="s">
        <v>18</v>
      </c>
      <c r="M44" s="24" t="s">
        <v>29</v>
      </c>
      <c r="N44" s="10"/>
      <c r="O44" s="23" t="s">
        <v>53</v>
      </c>
      <c r="P44" s="23" t="s">
        <v>96</v>
      </c>
      <c r="Q44" s="24" t="s">
        <v>63</v>
      </c>
      <c r="R44" s="10"/>
      <c r="S44" s="39" t="str">
        <f>"202,5"</f>
        <v>202,5</v>
      </c>
      <c r="T44" s="10" t="str">
        <f>"179,3948"</f>
        <v>179,3948</v>
      </c>
      <c r="U44" s="9" t="s">
        <v>25</v>
      </c>
    </row>
    <row r="45" spans="1:21">
      <c r="B45" s="5" t="s">
        <v>297</v>
      </c>
    </row>
    <row r="46" spans="1:21" ht="16">
      <c r="A46" s="41" t="s">
        <v>81</v>
      </c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</row>
    <row r="47" spans="1:21">
      <c r="A47" s="8" t="s">
        <v>295</v>
      </c>
      <c r="B47" s="7" t="s">
        <v>122</v>
      </c>
      <c r="C47" s="7" t="s">
        <v>443</v>
      </c>
      <c r="D47" s="7" t="s">
        <v>123</v>
      </c>
      <c r="E47" s="7" t="s">
        <v>496</v>
      </c>
      <c r="F47" s="7" t="s">
        <v>15</v>
      </c>
      <c r="G47" s="21" t="s">
        <v>63</v>
      </c>
      <c r="H47" s="21" t="s">
        <v>64</v>
      </c>
      <c r="I47" s="21" t="s">
        <v>65</v>
      </c>
      <c r="J47" s="8"/>
      <c r="K47" s="21" t="s">
        <v>49</v>
      </c>
      <c r="L47" s="21" t="s">
        <v>37</v>
      </c>
      <c r="M47" s="21" t="s">
        <v>24</v>
      </c>
      <c r="N47" s="8"/>
      <c r="O47" s="21" t="s">
        <v>85</v>
      </c>
      <c r="P47" s="21" t="s">
        <v>116</v>
      </c>
      <c r="Q47" s="21" t="s">
        <v>124</v>
      </c>
      <c r="R47" s="8"/>
      <c r="S47" s="37" t="str">
        <f>"332,5"</f>
        <v>332,5</v>
      </c>
      <c r="T47" s="8" t="str">
        <f>"264,4040"</f>
        <v>264,4040</v>
      </c>
      <c r="U47" s="7" t="s">
        <v>25</v>
      </c>
    </row>
    <row r="48" spans="1:21">
      <c r="A48" s="14" t="s">
        <v>300</v>
      </c>
      <c r="B48" s="13" t="s">
        <v>125</v>
      </c>
      <c r="C48" s="13" t="s">
        <v>431</v>
      </c>
      <c r="D48" s="13" t="s">
        <v>126</v>
      </c>
      <c r="E48" s="13" t="s">
        <v>496</v>
      </c>
      <c r="F48" s="13" t="s">
        <v>15</v>
      </c>
      <c r="G48" s="27" t="s">
        <v>97</v>
      </c>
      <c r="H48" s="27" t="s">
        <v>63</v>
      </c>
      <c r="I48" s="27" t="s">
        <v>119</v>
      </c>
      <c r="J48" s="14"/>
      <c r="K48" s="27" t="s">
        <v>30</v>
      </c>
      <c r="L48" s="27" t="s">
        <v>22</v>
      </c>
      <c r="M48" s="27" t="s">
        <v>22</v>
      </c>
      <c r="N48" s="14"/>
      <c r="O48" s="28" t="s">
        <v>127</v>
      </c>
      <c r="P48" s="27" t="s">
        <v>79</v>
      </c>
      <c r="Q48" s="27" t="s">
        <v>79</v>
      </c>
      <c r="R48" s="14"/>
      <c r="S48" s="38">
        <v>0</v>
      </c>
      <c r="T48" s="14" t="str">
        <f>"0,0000"</f>
        <v>0,0000</v>
      </c>
      <c r="U48" s="13" t="s">
        <v>25</v>
      </c>
    </row>
    <row r="49" spans="1:21">
      <c r="A49" s="14" t="s">
        <v>295</v>
      </c>
      <c r="B49" s="13" t="s">
        <v>128</v>
      </c>
      <c r="C49" s="13" t="s">
        <v>129</v>
      </c>
      <c r="D49" s="13" t="s">
        <v>130</v>
      </c>
      <c r="E49" s="13" t="s">
        <v>498</v>
      </c>
      <c r="F49" s="13" t="s">
        <v>62</v>
      </c>
      <c r="G49" s="28" t="s">
        <v>116</v>
      </c>
      <c r="H49" s="28" t="s">
        <v>131</v>
      </c>
      <c r="I49" s="28" t="s">
        <v>132</v>
      </c>
      <c r="J49" s="14"/>
      <c r="K49" s="28" t="s">
        <v>65</v>
      </c>
      <c r="L49" s="28" t="s">
        <v>78</v>
      </c>
      <c r="M49" s="27" t="s">
        <v>79</v>
      </c>
      <c r="N49" s="14"/>
      <c r="O49" s="28" t="s">
        <v>133</v>
      </c>
      <c r="P49" s="28" t="s">
        <v>134</v>
      </c>
      <c r="Q49" s="28" t="s">
        <v>135</v>
      </c>
      <c r="R49" s="14"/>
      <c r="S49" s="38" t="str">
        <f>"460,0"</f>
        <v>460,0</v>
      </c>
      <c r="T49" s="14" t="str">
        <f>"359,3980"</f>
        <v>359,3980</v>
      </c>
      <c r="U49" s="13" t="s">
        <v>103</v>
      </c>
    </row>
    <row r="50" spans="1:21">
      <c r="A50" s="14" t="s">
        <v>296</v>
      </c>
      <c r="B50" s="13" t="s">
        <v>136</v>
      </c>
      <c r="C50" s="13" t="s">
        <v>137</v>
      </c>
      <c r="D50" s="13" t="s">
        <v>138</v>
      </c>
      <c r="E50" s="13" t="s">
        <v>498</v>
      </c>
      <c r="F50" s="13" t="s">
        <v>62</v>
      </c>
      <c r="G50" s="28" t="s">
        <v>116</v>
      </c>
      <c r="H50" s="28" t="s">
        <v>124</v>
      </c>
      <c r="I50" s="28" t="s">
        <v>133</v>
      </c>
      <c r="J50" s="14"/>
      <c r="K50" s="27" t="s">
        <v>66</v>
      </c>
      <c r="L50" s="28" t="s">
        <v>66</v>
      </c>
      <c r="M50" s="27" t="s">
        <v>63</v>
      </c>
      <c r="N50" s="14"/>
      <c r="O50" s="28" t="s">
        <v>139</v>
      </c>
      <c r="P50" s="27" t="s">
        <v>140</v>
      </c>
      <c r="Q50" s="27" t="s">
        <v>140</v>
      </c>
      <c r="R50" s="14"/>
      <c r="S50" s="38" t="str">
        <f>"445,0"</f>
        <v>445,0</v>
      </c>
      <c r="T50" s="14" t="str">
        <f>"345,1420"</f>
        <v>345,1420</v>
      </c>
      <c r="U50" s="13"/>
    </row>
    <row r="51" spans="1:21">
      <c r="A51" s="14" t="s">
        <v>300</v>
      </c>
      <c r="B51" s="13" t="s">
        <v>141</v>
      </c>
      <c r="C51" s="13" t="s">
        <v>142</v>
      </c>
      <c r="D51" s="13" t="s">
        <v>143</v>
      </c>
      <c r="E51" s="13" t="s">
        <v>498</v>
      </c>
      <c r="F51" s="13" t="s">
        <v>62</v>
      </c>
      <c r="G51" s="27" t="s">
        <v>127</v>
      </c>
      <c r="H51" s="27" t="s">
        <v>127</v>
      </c>
      <c r="I51" s="27" t="s">
        <v>127</v>
      </c>
      <c r="J51" s="14"/>
      <c r="K51" s="27"/>
      <c r="L51" s="14"/>
      <c r="M51" s="14"/>
      <c r="N51" s="14"/>
      <c r="O51" s="27"/>
      <c r="P51" s="14"/>
      <c r="Q51" s="14"/>
      <c r="R51" s="14"/>
      <c r="S51" s="38">
        <v>0</v>
      </c>
      <c r="T51" s="14" t="str">
        <f>"0,0000"</f>
        <v>0,0000</v>
      </c>
      <c r="U51" s="13" t="s">
        <v>145</v>
      </c>
    </row>
    <row r="52" spans="1:21">
      <c r="A52" s="14" t="s">
        <v>295</v>
      </c>
      <c r="B52" s="13" t="s">
        <v>128</v>
      </c>
      <c r="C52" s="13" t="s">
        <v>146</v>
      </c>
      <c r="D52" s="13" t="s">
        <v>130</v>
      </c>
      <c r="E52" s="13" t="s">
        <v>497</v>
      </c>
      <c r="F52" s="13" t="s">
        <v>62</v>
      </c>
      <c r="G52" s="28" t="s">
        <v>116</v>
      </c>
      <c r="H52" s="28" t="s">
        <v>131</v>
      </c>
      <c r="I52" s="28" t="s">
        <v>132</v>
      </c>
      <c r="J52" s="14"/>
      <c r="K52" s="28" t="s">
        <v>65</v>
      </c>
      <c r="L52" s="28" t="s">
        <v>78</v>
      </c>
      <c r="M52" s="27" t="s">
        <v>79</v>
      </c>
      <c r="N52" s="14"/>
      <c r="O52" s="28" t="s">
        <v>133</v>
      </c>
      <c r="P52" s="28" t="s">
        <v>134</v>
      </c>
      <c r="Q52" s="28" t="s">
        <v>135</v>
      </c>
      <c r="R52" s="14"/>
      <c r="S52" s="38" t="str">
        <f>"460,0"</f>
        <v>460,0</v>
      </c>
      <c r="T52" s="14" t="str">
        <f>"359,3980"</f>
        <v>359,3980</v>
      </c>
      <c r="U52" s="13" t="s">
        <v>103</v>
      </c>
    </row>
    <row r="53" spans="1:21">
      <c r="A53" s="14" t="s">
        <v>296</v>
      </c>
      <c r="B53" s="13" t="s">
        <v>136</v>
      </c>
      <c r="C53" s="13" t="s">
        <v>147</v>
      </c>
      <c r="D53" s="13" t="s">
        <v>138</v>
      </c>
      <c r="E53" s="13" t="s">
        <v>497</v>
      </c>
      <c r="F53" s="13" t="s">
        <v>62</v>
      </c>
      <c r="G53" s="28" t="s">
        <v>116</v>
      </c>
      <c r="H53" s="28" t="s">
        <v>124</v>
      </c>
      <c r="I53" s="28" t="s">
        <v>133</v>
      </c>
      <c r="J53" s="14"/>
      <c r="K53" s="27" t="s">
        <v>66</v>
      </c>
      <c r="L53" s="28" t="s">
        <v>66</v>
      </c>
      <c r="M53" s="27" t="s">
        <v>63</v>
      </c>
      <c r="N53" s="14"/>
      <c r="O53" s="28" t="s">
        <v>139</v>
      </c>
      <c r="P53" s="27" t="s">
        <v>140</v>
      </c>
      <c r="Q53" s="27" t="s">
        <v>140</v>
      </c>
      <c r="R53" s="14"/>
      <c r="S53" s="38" t="str">
        <f>"445,0"</f>
        <v>445,0</v>
      </c>
      <c r="T53" s="14" t="str">
        <f>"345,1420"</f>
        <v>345,1420</v>
      </c>
      <c r="U53" s="13"/>
    </row>
    <row r="54" spans="1:21">
      <c r="A54" s="10" t="s">
        <v>300</v>
      </c>
      <c r="B54" s="9" t="s">
        <v>141</v>
      </c>
      <c r="C54" s="9" t="s">
        <v>148</v>
      </c>
      <c r="D54" s="9" t="s">
        <v>143</v>
      </c>
      <c r="E54" s="9" t="s">
        <v>497</v>
      </c>
      <c r="F54" s="9" t="s">
        <v>62</v>
      </c>
      <c r="G54" s="24" t="s">
        <v>127</v>
      </c>
      <c r="H54" s="24" t="s">
        <v>127</v>
      </c>
      <c r="I54" s="24" t="s">
        <v>127</v>
      </c>
      <c r="J54" s="10"/>
      <c r="K54" s="24"/>
      <c r="L54" s="10"/>
      <c r="M54" s="10"/>
      <c r="N54" s="10"/>
      <c r="O54" s="24"/>
      <c r="P54" s="10"/>
      <c r="Q54" s="10"/>
      <c r="R54" s="10"/>
      <c r="S54" s="39">
        <v>0</v>
      </c>
      <c r="T54" s="10" t="str">
        <f>"0,0000"</f>
        <v>0,0000</v>
      </c>
      <c r="U54" s="9" t="s">
        <v>145</v>
      </c>
    </row>
    <row r="55" spans="1:21">
      <c r="B55" s="5" t="s">
        <v>297</v>
      </c>
    </row>
    <row r="56" spans="1:21" ht="16">
      <c r="A56" s="41" t="s">
        <v>149</v>
      </c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21">
      <c r="A57" s="8" t="s">
        <v>295</v>
      </c>
      <c r="B57" s="7" t="s">
        <v>150</v>
      </c>
      <c r="C57" s="7" t="s">
        <v>444</v>
      </c>
      <c r="D57" s="7" t="s">
        <v>151</v>
      </c>
      <c r="E57" s="7" t="s">
        <v>496</v>
      </c>
      <c r="F57" s="7" t="s">
        <v>15</v>
      </c>
      <c r="G57" s="21" t="s">
        <v>152</v>
      </c>
      <c r="H57" s="21" t="s">
        <v>134</v>
      </c>
      <c r="I57" s="21" t="s">
        <v>153</v>
      </c>
      <c r="J57" s="8"/>
      <c r="K57" s="21" t="s">
        <v>64</v>
      </c>
      <c r="L57" s="22" t="s">
        <v>72</v>
      </c>
      <c r="M57" s="21" t="s">
        <v>72</v>
      </c>
      <c r="N57" s="8"/>
      <c r="O57" s="21" t="s">
        <v>134</v>
      </c>
      <c r="P57" s="21" t="s">
        <v>153</v>
      </c>
      <c r="Q57" s="21" t="s">
        <v>135</v>
      </c>
      <c r="R57" s="8"/>
      <c r="S57" s="37" t="str">
        <f>"462,5"</f>
        <v>462,5</v>
      </c>
      <c r="T57" s="8" t="str">
        <f>"350,4825"</f>
        <v>350,4825</v>
      </c>
      <c r="U57" s="7" t="s">
        <v>25</v>
      </c>
    </row>
    <row r="58" spans="1:21">
      <c r="A58" s="14" t="s">
        <v>296</v>
      </c>
      <c r="B58" s="13" t="s">
        <v>154</v>
      </c>
      <c r="C58" s="13" t="s">
        <v>445</v>
      </c>
      <c r="D58" s="13" t="s">
        <v>155</v>
      </c>
      <c r="E58" s="13" t="s">
        <v>496</v>
      </c>
      <c r="F58" s="13" t="s">
        <v>62</v>
      </c>
      <c r="G58" s="28" t="s">
        <v>116</v>
      </c>
      <c r="H58" s="28" t="s">
        <v>156</v>
      </c>
      <c r="I58" s="28" t="s">
        <v>133</v>
      </c>
      <c r="J58" s="14"/>
      <c r="K58" s="28" t="s">
        <v>63</v>
      </c>
      <c r="L58" s="28" t="s">
        <v>64</v>
      </c>
      <c r="M58" s="28" t="s">
        <v>65</v>
      </c>
      <c r="N58" s="14"/>
      <c r="O58" s="28" t="s">
        <v>134</v>
      </c>
      <c r="P58" s="28" t="s">
        <v>135</v>
      </c>
      <c r="Q58" s="28" t="s">
        <v>157</v>
      </c>
      <c r="R58" s="14"/>
      <c r="S58" s="38" t="str">
        <f>"455,0"</f>
        <v>455,0</v>
      </c>
      <c r="T58" s="14" t="str">
        <f>"324,5060"</f>
        <v>324,5060</v>
      </c>
      <c r="U58" s="13" t="s">
        <v>67</v>
      </c>
    </row>
    <row r="59" spans="1:21">
      <c r="A59" s="14" t="s">
        <v>298</v>
      </c>
      <c r="B59" s="13" t="s">
        <v>158</v>
      </c>
      <c r="C59" s="13" t="s">
        <v>446</v>
      </c>
      <c r="D59" s="13" t="s">
        <v>159</v>
      </c>
      <c r="E59" s="13" t="s">
        <v>496</v>
      </c>
      <c r="F59" s="13" t="s">
        <v>62</v>
      </c>
      <c r="G59" s="28" t="s">
        <v>156</v>
      </c>
      <c r="H59" s="27" t="s">
        <v>152</v>
      </c>
      <c r="I59" s="28" t="s">
        <v>152</v>
      </c>
      <c r="J59" s="14"/>
      <c r="K59" s="27" t="s">
        <v>66</v>
      </c>
      <c r="L59" s="28" t="s">
        <v>66</v>
      </c>
      <c r="M59" s="28" t="s">
        <v>63</v>
      </c>
      <c r="N59" s="14"/>
      <c r="O59" s="28" t="s">
        <v>131</v>
      </c>
      <c r="P59" s="28" t="s">
        <v>160</v>
      </c>
      <c r="Q59" s="27" t="s">
        <v>152</v>
      </c>
      <c r="R59" s="14"/>
      <c r="S59" s="38" t="str">
        <f>"422,5"</f>
        <v>422,5</v>
      </c>
      <c r="T59" s="14" t="str">
        <f>"304,2000"</f>
        <v>304,2000</v>
      </c>
      <c r="U59" s="13" t="s">
        <v>161</v>
      </c>
    </row>
    <row r="60" spans="1:21">
      <c r="A60" s="14" t="s">
        <v>299</v>
      </c>
      <c r="B60" s="13" t="s">
        <v>162</v>
      </c>
      <c r="C60" s="13" t="s">
        <v>432</v>
      </c>
      <c r="D60" s="13" t="s">
        <v>163</v>
      </c>
      <c r="E60" s="13" t="s">
        <v>496</v>
      </c>
      <c r="F60" s="13" t="s">
        <v>15</v>
      </c>
      <c r="G60" s="28" t="s">
        <v>92</v>
      </c>
      <c r="H60" s="28" t="s">
        <v>164</v>
      </c>
      <c r="I60" s="28" t="s">
        <v>85</v>
      </c>
      <c r="J60" s="14"/>
      <c r="K60" s="28" t="s">
        <v>57</v>
      </c>
      <c r="L60" s="28" t="s">
        <v>53</v>
      </c>
      <c r="M60" s="27" t="s">
        <v>39</v>
      </c>
      <c r="N60" s="14"/>
      <c r="O60" s="28" t="s">
        <v>116</v>
      </c>
      <c r="P60" s="28" t="s">
        <v>124</v>
      </c>
      <c r="Q60" s="27" t="s">
        <v>133</v>
      </c>
      <c r="R60" s="14"/>
      <c r="S60" s="38" t="str">
        <f>"360,0"</f>
        <v>360,0</v>
      </c>
      <c r="T60" s="14" t="str">
        <f>"258,9480"</f>
        <v>258,9480</v>
      </c>
      <c r="U60" s="13" t="s">
        <v>25</v>
      </c>
    </row>
    <row r="61" spans="1:21">
      <c r="A61" s="14" t="s">
        <v>295</v>
      </c>
      <c r="B61" s="13" t="s">
        <v>165</v>
      </c>
      <c r="C61" s="13" t="s">
        <v>166</v>
      </c>
      <c r="D61" s="13" t="s">
        <v>167</v>
      </c>
      <c r="E61" s="13" t="s">
        <v>498</v>
      </c>
      <c r="F61" s="13" t="s">
        <v>62</v>
      </c>
      <c r="G61" s="28" t="s">
        <v>116</v>
      </c>
      <c r="H61" s="28" t="s">
        <v>124</v>
      </c>
      <c r="I61" s="27" t="s">
        <v>132</v>
      </c>
      <c r="J61" s="14"/>
      <c r="K61" s="28" t="s">
        <v>127</v>
      </c>
      <c r="L61" s="28" t="s">
        <v>85</v>
      </c>
      <c r="M61" s="27" t="s">
        <v>86</v>
      </c>
      <c r="N61" s="14"/>
      <c r="O61" s="27" t="s">
        <v>168</v>
      </c>
      <c r="P61" s="28" t="s">
        <v>169</v>
      </c>
      <c r="Q61" s="27" t="s">
        <v>170</v>
      </c>
      <c r="R61" s="14"/>
      <c r="S61" s="38" t="str">
        <f>"490,0"</f>
        <v>490,0</v>
      </c>
      <c r="T61" s="14" t="str">
        <f>"349,1740"</f>
        <v>349,1740</v>
      </c>
      <c r="U61" s="13" t="s">
        <v>171</v>
      </c>
    </row>
    <row r="62" spans="1:21">
      <c r="A62" s="14" t="s">
        <v>296</v>
      </c>
      <c r="B62" s="13" t="s">
        <v>172</v>
      </c>
      <c r="C62" s="13" t="s">
        <v>173</v>
      </c>
      <c r="D62" s="13" t="s">
        <v>174</v>
      </c>
      <c r="E62" s="13" t="s">
        <v>498</v>
      </c>
      <c r="F62" s="13" t="s">
        <v>15</v>
      </c>
      <c r="G62" s="28" t="s">
        <v>66</v>
      </c>
      <c r="H62" s="28" t="s">
        <v>119</v>
      </c>
      <c r="I62" s="28" t="s">
        <v>65</v>
      </c>
      <c r="J62" s="14"/>
      <c r="K62" s="27" t="s">
        <v>39</v>
      </c>
      <c r="L62" s="28" t="s">
        <v>54</v>
      </c>
      <c r="M62" s="28" t="s">
        <v>106</v>
      </c>
      <c r="N62" s="14"/>
      <c r="O62" s="28" t="s">
        <v>127</v>
      </c>
      <c r="P62" s="28" t="s">
        <v>85</v>
      </c>
      <c r="Q62" s="28" t="s">
        <v>116</v>
      </c>
      <c r="R62" s="14"/>
      <c r="S62" s="38" t="str">
        <f>"337,5"</f>
        <v>337,5</v>
      </c>
      <c r="T62" s="14" t="str">
        <f>"253,4625"</f>
        <v>253,4625</v>
      </c>
      <c r="U62" s="13" t="s">
        <v>25</v>
      </c>
    </row>
    <row r="63" spans="1:21">
      <c r="A63" s="14" t="s">
        <v>298</v>
      </c>
      <c r="B63" s="13" t="s">
        <v>175</v>
      </c>
      <c r="C63" s="13" t="s">
        <v>176</v>
      </c>
      <c r="D63" s="13" t="s">
        <v>177</v>
      </c>
      <c r="E63" s="13" t="s">
        <v>498</v>
      </c>
      <c r="F63" s="13" t="s">
        <v>62</v>
      </c>
      <c r="G63" s="28" t="s">
        <v>63</v>
      </c>
      <c r="H63" s="28" t="s">
        <v>65</v>
      </c>
      <c r="I63" s="27" t="s">
        <v>127</v>
      </c>
      <c r="J63" s="14"/>
      <c r="K63" s="28" t="s">
        <v>35</v>
      </c>
      <c r="L63" s="28" t="s">
        <v>49</v>
      </c>
      <c r="M63" s="27" t="s">
        <v>37</v>
      </c>
      <c r="N63" s="14"/>
      <c r="O63" s="28" t="s">
        <v>65</v>
      </c>
      <c r="P63" s="28" t="s">
        <v>127</v>
      </c>
      <c r="Q63" s="28" t="s">
        <v>85</v>
      </c>
      <c r="R63" s="14"/>
      <c r="S63" s="38" t="str">
        <f>"305,0"</f>
        <v>305,0</v>
      </c>
      <c r="T63" s="14" t="str">
        <f>"227,3165"</f>
        <v>227,3165</v>
      </c>
      <c r="U63" s="13" t="s">
        <v>476</v>
      </c>
    </row>
    <row r="64" spans="1:21">
      <c r="A64" s="14" t="s">
        <v>295</v>
      </c>
      <c r="B64" s="13" t="s">
        <v>178</v>
      </c>
      <c r="C64" s="13" t="s">
        <v>179</v>
      </c>
      <c r="D64" s="13" t="s">
        <v>180</v>
      </c>
      <c r="E64" s="13" t="s">
        <v>497</v>
      </c>
      <c r="F64" s="13" t="s">
        <v>181</v>
      </c>
      <c r="G64" s="27" t="s">
        <v>124</v>
      </c>
      <c r="H64" s="28" t="s">
        <v>134</v>
      </c>
      <c r="I64" s="27" t="s">
        <v>135</v>
      </c>
      <c r="J64" s="14"/>
      <c r="K64" s="28" t="s">
        <v>127</v>
      </c>
      <c r="L64" s="28" t="s">
        <v>85</v>
      </c>
      <c r="M64" s="28" t="s">
        <v>116</v>
      </c>
      <c r="N64" s="14"/>
      <c r="O64" s="28" t="s">
        <v>135</v>
      </c>
      <c r="P64" s="27" t="s">
        <v>168</v>
      </c>
      <c r="Q64" s="28" t="s">
        <v>169</v>
      </c>
      <c r="R64" s="14"/>
      <c r="S64" s="38" t="str">
        <f>"520,0"</f>
        <v>520,0</v>
      </c>
      <c r="T64" s="14" t="str">
        <f>"372,9960"</f>
        <v>372,9960</v>
      </c>
      <c r="U64" s="13"/>
    </row>
    <row r="65" spans="1:21">
      <c r="A65" s="14" t="s">
        <v>296</v>
      </c>
      <c r="B65" s="13" t="s">
        <v>165</v>
      </c>
      <c r="C65" s="13" t="s">
        <v>182</v>
      </c>
      <c r="D65" s="13" t="s">
        <v>167</v>
      </c>
      <c r="E65" s="13" t="s">
        <v>497</v>
      </c>
      <c r="F65" s="13" t="s">
        <v>62</v>
      </c>
      <c r="G65" s="28" t="s">
        <v>116</v>
      </c>
      <c r="H65" s="28" t="s">
        <v>124</v>
      </c>
      <c r="I65" s="27" t="s">
        <v>132</v>
      </c>
      <c r="J65" s="14"/>
      <c r="K65" s="28" t="s">
        <v>127</v>
      </c>
      <c r="L65" s="28" t="s">
        <v>85</v>
      </c>
      <c r="M65" s="27" t="s">
        <v>86</v>
      </c>
      <c r="N65" s="14"/>
      <c r="O65" s="27" t="s">
        <v>168</v>
      </c>
      <c r="P65" s="28" t="s">
        <v>169</v>
      </c>
      <c r="Q65" s="27" t="s">
        <v>170</v>
      </c>
      <c r="R65" s="14"/>
      <c r="S65" s="38" t="str">
        <f>"490,0"</f>
        <v>490,0</v>
      </c>
      <c r="T65" s="14" t="str">
        <f>"349,1740"</f>
        <v>349,1740</v>
      </c>
      <c r="U65" s="13" t="s">
        <v>171</v>
      </c>
    </row>
    <row r="66" spans="1:21">
      <c r="A66" s="10" t="s">
        <v>298</v>
      </c>
      <c r="B66" s="9" t="s">
        <v>183</v>
      </c>
      <c r="C66" s="9" t="s">
        <v>184</v>
      </c>
      <c r="D66" s="9" t="s">
        <v>185</v>
      </c>
      <c r="E66" s="9" t="s">
        <v>497</v>
      </c>
      <c r="F66" s="9" t="s">
        <v>62</v>
      </c>
      <c r="G66" s="24" t="s">
        <v>124</v>
      </c>
      <c r="H66" s="24" t="s">
        <v>156</v>
      </c>
      <c r="I66" s="23" t="s">
        <v>156</v>
      </c>
      <c r="J66" s="10"/>
      <c r="K66" s="23" t="s">
        <v>92</v>
      </c>
      <c r="L66" s="24" t="s">
        <v>127</v>
      </c>
      <c r="M66" s="24" t="s">
        <v>127</v>
      </c>
      <c r="N66" s="10"/>
      <c r="O66" s="23" t="s">
        <v>134</v>
      </c>
      <c r="P66" s="23" t="s">
        <v>157</v>
      </c>
      <c r="Q66" s="23" t="s">
        <v>140</v>
      </c>
      <c r="R66" s="10"/>
      <c r="S66" s="39" t="str">
        <f>"465,0"</f>
        <v>465,0</v>
      </c>
      <c r="T66" s="10" t="str">
        <f>"336,7530"</f>
        <v>336,7530</v>
      </c>
      <c r="U66" s="9"/>
    </row>
    <row r="67" spans="1:21">
      <c r="B67" s="5" t="s">
        <v>297</v>
      </c>
    </row>
    <row r="68" spans="1:21" ht="16">
      <c r="A68" s="41" t="s">
        <v>186</v>
      </c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</row>
    <row r="69" spans="1:21">
      <c r="A69" s="8" t="s">
        <v>295</v>
      </c>
      <c r="B69" s="7" t="s">
        <v>187</v>
      </c>
      <c r="C69" s="7" t="s">
        <v>447</v>
      </c>
      <c r="D69" s="7" t="s">
        <v>188</v>
      </c>
      <c r="E69" s="7" t="s">
        <v>496</v>
      </c>
      <c r="F69" s="7" t="s">
        <v>62</v>
      </c>
      <c r="G69" s="21" t="s">
        <v>65</v>
      </c>
      <c r="H69" s="22" t="s">
        <v>85</v>
      </c>
      <c r="I69" s="21" t="s">
        <v>189</v>
      </c>
      <c r="J69" s="8"/>
      <c r="K69" s="22" t="s">
        <v>106</v>
      </c>
      <c r="L69" s="21" t="s">
        <v>106</v>
      </c>
      <c r="M69" s="22" t="s">
        <v>190</v>
      </c>
      <c r="N69" s="8"/>
      <c r="O69" s="21" t="s">
        <v>191</v>
      </c>
      <c r="P69" s="21" t="s">
        <v>124</v>
      </c>
      <c r="Q69" s="22" t="s">
        <v>134</v>
      </c>
      <c r="R69" s="8"/>
      <c r="S69" s="37" t="str">
        <f>"370,0"</f>
        <v>370,0</v>
      </c>
      <c r="T69" s="8" t="str">
        <f>"252,0070"</f>
        <v>252,0070</v>
      </c>
      <c r="U69" s="7" t="s">
        <v>145</v>
      </c>
    </row>
    <row r="70" spans="1:21">
      <c r="A70" s="14" t="s">
        <v>296</v>
      </c>
      <c r="B70" s="13" t="s">
        <v>192</v>
      </c>
      <c r="C70" s="13" t="s">
        <v>448</v>
      </c>
      <c r="D70" s="13" t="s">
        <v>193</v>
      </c>
      <c r="E70" s="13" t="s">
        <v>496</v>
      </c>
      <c r="F70" s="13" t="s">
        <v>15</v>
      </c>
      <c r="G70" s="28" t="s">
        <v>63</v>
      </c>
      <c r="H70" s="28" t="s">
        <v>65</v>
      </c>
      <c r="I70" s="27" t="s">
        <v>127</v>
      </c>
      <c r="J70" s="14"/>
      <c r="K70" s="28" t="s">
        <v>53</v>
      </c>
      <c r="L70" s="27" t="s">
        <v>54</v>
      </c>
      <c r="M70" s="27" t="s">
        <v>106</v>
      </c>
      <c r="N70" s="14"/>
      <c r="O70" s="28" t="s">
        <v>65</v>
      </c>
      <c r="P70" s="28" t="s">
        <v>127</v>
      </c>
      <c r="Q70" s="28" t="s">
        <v>85</v>
      </c>
      <c r="R70" s="14"/>
      <c r="S70" s="38" t="str">
        <f>"320,0"</f>
        <v>320,0</v>
      </c>
      <c r="T70" s="14" t="str">
        <f>"220,2240"</f>
        <v>220,2240</v>
      </c>
      <c r="U70" s="13" t="s">
        <v>88</v>
      </c>
    </row>
    <row r="71" spans="1:21">
      <c r="A71" s="14" t="s">
        <v>295</v>
      </c>
      <c r="B71" s="13" t="s">
        <v>194</v>
      </c>
      <c r="C71" s="13" t="s">
        <v>195</v>
      </c>
      <c r="D71" s="13" t="s">
        <v>196</v>
      </c>
      <c r="E71" s="13" t="s">
        <v>498</v>
      </c>
      <c r="F71" s="13" t="s">
        <v>62</v>
      </c>
      <c r="G71" s="27" t="s">
        <v>63</v>
      </c>
      <c r="H71" s="28" t="s">
        <v>139</v>
      </c>
      <c r="I71" s="27" t="s">
        <v>197</v>
      </c>
      <c r="J71" s="14"/>
      <c r="K71" s="28" t="s">
        <v>191</v>
      </c>
      <c r="L71" s="28" t="s">
        <v>116</v>
      </c>
      <c r="M71" s="27" t="s">
        <v>198</v>
      </c>
      <c r="N71" s="14"/>
      <c r="O71" s="28" t="s">
        <v>199</v>
      </c>
      <c r="P71" s="28" t="s">
        <v>200</v>
      </c>
      <c r="Q71" s="27" t="s">
        <v>201</v>
      </c>
      <c r="R71" s="14"/>
      <c r="S71" s="38" t="str">
        <f>"555,0"</f>
        <v>555,0</v>
      </c>
      <c r="T71" s="14" t="str">
        <f>"376,5675"</f>
        <v>376,5675</v>
      </c>
      <c r="U71" s="13" t="s">
        <v>202</v>
      </c>
    </row>
    <row r="72" spans="1:21">
      <c r="A72" s="14" t="s">
        <v>296</v>
      </c>
      <c r="B72" s="13" t="s">
        <v>203</v>
      </c>
      <c r="C72" s="13" t="s">
        <v>204</v>
      </c>
      <c r="D72" s="13" t="s">
        <v>205</v>
      </c>
      <c r="E72" s="13" t="s">
        <v>498</v>
      </c>
      <c r="F72" s="13" t="s">
        <v>62</v>
      </c>
      <c r="G72" s="27" t="s">
        <v>124</v>
      </c>
      <c r="H72" s="28" t="s">
        <v>152</v>
      </c>
      <c r="I72" s="27" t="s">
        <v>153</v>
      </c>
      <c r="J72" s="14"/>
      <c r="K72" s="28" t="s">
        <v>63</v>
      </c>
      <c r="L72" s="28" t="s">
        <v>65</v>
      </c>
      <c r="M72" s="27" t="s">
        <v>92</v>
      </c>
      <c r="N72" s="14"/>
      <c r="O72" s="28" t="s">
        <v>135</v>
      </c>
      <c r="P72" s="28" t="s">
        <v>139</v>
      </c>
      <c r="Q72" s="27" t="s">
        <v>206</v>
      </c>
      <c r="R72" s="14"/>
      <c r="S72" s="38" t="str">
        <f>"465,0"</f>
        <v>465,0</v>
      </c>
      <c r="T72" s="14" t="str">
        <f>"324,6165"</f>
        <v>324,6165</v>
      </c>
      <c r="U72" s="13" t="s">
        <v>476</v>
      </c>
    </row>
    <row r="73" spans="1:21">
      <c r="A73" s="14" t="s">
        <v>295</v>
      </c>
      <c r="B73" s="13" t="s">
        <v>207</v>
      </c>
      <c r="C73" s="13" t="s">
        <v>208</v>
      </c>
      <c r="D73" s="13" t="s">
        <v>209</v>
      </c>
      <c r="E73" s="13" t="s">
        <v>497</v>
      </c>
      <c r="F73" s="13" t="s">
        <v>181</v>
      </c>
      <c r="G73" s="28" t="s">
        <v>133</v>
      </c>
      <c r="H73" s="28" t="s">
        <v>134</v>
      </c>
      <c r="I73" s="28" t="s">
        <v>135</v>
      </c>
      <c r="J73" s="14"/>
      <c r="K73" s="28" t="s">
        <v>127</v>
      </c>
      <c r="L73" s="28" t="s">
        <v>85</v>
      </c>
      <c r="M73" s="27" t="s">
        <v>191</v>
      </c>
      <c r="N73" s="14"/>
      <c r="O73" s="28" t="s">
        <v>135</v>
      </c>
      <c r="P73" s="28" t="s">
        <v>168</v>
      </c>
      <c r="Q73" s="28" t="s">
        <v>169</v>
      </c>
      <c r="R73" s="14"/>
      <c r="S73" s="38" t="str">
        <f>"520,0"</f>
        <v>520,0</v>
      </c>
      <c r="T73" s="14" t="str">
        <f>"348,6080"</f>
        <v>348,6080</v>
      </c>
      <c r="U73" s="13"/>
    </row>
    <row r="74" spans="1:21">
      <c r="A74" s="10" t="s">
        <v>295</v>
      </c>
      <c r="B74" s="9" t="s">
        <v>210</v>
      </c>
      <c r="C74" s="9" t="s">
        <v>449</v>
      </c>
      <c r="D74" s="9" t="s">
        <v>211</v>
      </c>
      <c r="E74" s="9" t="s">
        <v>499</v>
      </c>
      <c r="F74" s="9" t="s">
        <v>15</v>
      </c>
      <c r="G74" s="23" t="s">
        <v>116</v>
      </c>
      <c r="H74" s="23" t="s">
        <v>124</v>
      </c>
      <c r="I74" s="10"/>
      <c r="J74" s="10"/>
      <c r="K74" s="23" t="s">
        <v>79</v>
      </c>
      <c r="L74" s="24" t="s">
        <v>85</v>
      </c>
      <c r="M74" s="23" t="s">
        <v>85</v>
      </c>
      <c r="N74" s="10"/>
      <c r="O74" s="23" t="s">
        <v>133</v>
      </c>
      <c r="P74" s="23" t="s">
        <v>134</v>
      </c>
      <c r="Q74" s="23" t="s">
        <v>135</v>
      </c>
      <c r="R74" s="10"/>
      <c r="S74" s="39" t="str">
        <f>"460,0"</f>
        <v>460,0</v>
      </c>
      <c r="T74" s="10" t="str">
        <f>"327,8622"</f>
        <v>327,8622</v>
      </c>
      <c r="U74" s="9" t="s">
        <v>88</v>
      </c>
    </row>
    <row r="75" spans="1:21">
      <c r="B75" s="5" t="s">
        <v>297</v>
      </c>
    </row>
    <row r="76" spans="1:21" ht="16">
      <c r="A76" s="41" t="s">
        <v>212</v>
      </c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</row>
    <row r="77" spans="1:21">
      <c r="A77" s="8" t="s">
        <v>295</v>
      </c>
      <c r="B77" s="7" t="s">
        <v>213</v>
      </c>
      <c r="C77" s="7" t="s">
        <v>214</v>
      </c>
      <c r="D77" s="7" t="s">
        <v>215</v>
      </c>
      <c r="E77" s="7" t="s">
        <v>497</v>
      </c>
      <c r="F77" s="7" t="s">
        <v>15</v>
      </c>
      <c r="G77" s="22" t="s">
        <v>191</v>
      </c>
      <c r="H77" s="21" t="s">
        <v>116</v>
      </c>
      <c r="I77" s="22" t="s">
        <v>216</v>
      </c>
      <c r="J77" s="8"/>
      <c r="K77" s="21" t="s">
        <v>65</v>
      </c>
      <c r="L77" s="21" t="s">
        <v>92</v>
      </c>
      <c r="M77" s="22" t="s">
        <v>127</v>
      </c>
      <c r="N77" s="8"/>
      <c r="O77" s="21" t="s">
        <v>124</v>
      </c>
      <c r="P77" s="21" t="s">
        <v>152</v>
      </c>
      <c r="Q77" s="22" t="s">
        <v>153</v>
      </c>
      <c r="R77" s="8"/>
      <c r="S77" s="37" t="str">
        <f>"420,0"</f>
        <v>420,0</v>
      </c>
      <c r="T77" s="8" t="str">
        <f>"270,6480"</f>
        <v>270,6480</v>
      </c>
      <c r="U77" s="7" t="s">
        <v>25</v>
      </c>
    </row>
    <row r="78" spans="1:21">
      <c r="A78" s="14" t="s">
        <v>296</v>
      </c>
      <c r="B78" s="13" t="s">
        <v>217</v>
      </c>
      <c r="C78" s="13" t="s">
        <v>218</v>
      </c>
      <c r="D78" s="13" t="s">
        <v>219</v>
      </c>
      <c r="E78" s="13" t="s">
        <v>497</v>
      </c>
      <c r="F78" s="13" t="s">
        <v>15</v>
      </c>
      <c r="G78" s="28" t="s">
        <v>85</v>
      </c>
      <c r="H78" s="28" t="s">
        <v>116</v>
      </c>
      <c r="I78" s="27" t="s">
        <v>124</v>
      </c>
      <c r="J78" s="14"/>
      <c r="K78" s="28" t="s">
        <v>66</v>
      </c>
      <c r="L78" s="27" t="s">
        <v>63</v>
      </c>
      <c r="M78" s="27" t="s">
        <v>63</v>
      </c>
      <c r="N78" s="14"/>
      <c r="O78" s="28" t="s">
        <v>124</v>
      </c>
      <c r="P78" s="28" t="s">
        <v>133</v>
      </c>
      <c r="Q78" s="28" t="s">
        <v>153</v>
      </c>
      <c r="R78" s="14"/>
      <c r="S78" s="38" t="str">
        <f>"410,0"</f>
        <v>410,0</v>
      </c>
      <c r="T78" s="14" t="str">
        <f>"261,7440"</f>
        <v>261,7440</v>
      </c>
      <c r="U78" s="13" t="s">
        <v>25</v>
      </c>
    </row>
    <row r="79" spans="1:21">
      <c r="A79" s="10" t="s">
        <v>298</v>
      </c>
      <c r="B79" s="9" t="s">
        <v>220</v>
      </c>
      <c r="C79" s="9" t="s">
        <v>221</v>
      </c>
      <c r="D79" s="9" t="s">
        <v>222</v>
      </c>
      <c r="E79" s="9" t="s">
        <v>497</v>
      </c>
      <c r="F79" s="9" t="s">
        <v>15</v>
      </c>
      <c r="G79" s="24" t="s">
        <v>79</v>
      </c>
      <c r="H79" s="23" t="s">
        <v>79</v>
      </c>
      <c r="I79" s="24" t="s">
        <v>189</v>
      </c>
      <c r="J79" s="10"/>
      <c r="K79" s="23" t="s">
        <v>63</v>
      </c>
      <c r="L79" s="23" t="s">
        <v>64</v>
      </c>
      <c r="M79" s="24" t="s">
        <v>65</v>
      </c>
      <c r="N79" s="10"/>
      <c r="O79" s="23" t="s">
        <v>85</v>
      </c>
      <c r="P79" s="23" t="s">
        <v>116</v>
      </c>
      <c r="Q79" s="23" t="s">
        <v>124</v>
      </c>
      <c r="R79" s="10"/>
      <c r="S79" s="39" t="str">
        <f>"380,0"</f>
        <v>380,0</v>
      </c>
      <c r="T79" s="10" t="str">
        <f>"253,1180"</f>
        <v>253,1180</v>
      </c>
      <c r="U79" s="9" t="s">
        <v>88</v>
      </c>
    </row>
    <row r="80" spans="1:21">
      <c r="B80" s="5" t="s">
        <v>297</v>
      </c>
    </row>
    <row r="81" spans="1:21" ht="16">
      <c r="A81" s="41" t="s">
        <v>223</v>
      </c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</row>
    <row r="82" spans="1:21">
      <c r="A82" s="8" t="s">
        <v>295</v>
      </c>
      <c r="B82" s="7" t="s">
        <v>224</v>
      </c>
      <c r="C82" s="7" t="s">
        <v>450</v>
      </c>
      <c r="D82" s="7" t="s">
        <v>225</v>
      </c>
      <c r="E82" s="7" t="s">
        <v>496</v>
      </c>
      <c r="F82" s="7" t="s">
        <v>62</v>
      </c>
      <c r="G82" s="21" t="s">
        <v>133</v>
      </c>
      <c r="H82" s="21" t="s">
        <v>134</v>
      </c>
      <c r="I82" s="21" t="s">
        <v>226</v>
      </c>
      <c r="J82" s="8"/>
      <c r="K82" s="21" t="s">
        <v>64</v>
      </c>
      <c r="L82" s="21" t="s">
        <v>65</v>
      </c>
      <c r="M82" s="8"/>
      <c r="N82" s="8"/>
      <c r="O82" s="21" t="s">
        <v>139</v>
      </c>
      <c r="P82" s="22" t="s">
        <v>169</v>
      </c>
      <c r="Q82" s="22" t="s">
        <v>169</v>
      </c>
      <c r="R82" s="8"/>
      <c r="S82" s="37" t="str">
        <f>"477,5"</f>
        <v>477,5</v>
      </c>
      <c r="T82" s="8" t="str">
        <f>"302,8305"</f>
        <v>302,8305</v>
      </c>
      <c r="U82" s="7" t="s">
        <v>67</v>
      </c>
    </row>
    <row r="83" spans="1:21">
      <c r="A83" s="14" t="s">
        <v>295</v>
      </c>
      <c r="B83" s="13" t="s">
        <v>227</v>
      </c>
      <c r="C83" s="13" t="s">
        <v>228</v>
      </c>
      <c r="D83" s="13" t="s">
        <v>229</v>
      </c>
      <c r="E83" s="13" t="s">
        <v>498</v>
      </c>
      <c r="F83" s="13" t="s">
        <v>62</v>
      </c>
      <c r="G83" s="27" t="s">
        <v>127</v>
      </c>
      <c r="H83" s="27" t="s">
        <v>127</v>
      </c>
      <c r="I83" s="28" t="s">
        <v>127</v>
      </c>
      <c r="J83" s="14"/>
      <c r="K83" s="28" t="s">
        <v>78</v>
      </c>
      <c r="L83" s="27" t="s">
        <v>79</v>
      </c>
      <c r="M83" s="27" t="s">
        <v>79</v>
      </c>
      <c r="N83" s="14"/>
      <c r="O83" s="27" t="s">
        <v>230</v>
      </c>
      <c r="P83" s="28" t="s">
        <v>230</v>
      </c>
      <c r="Q83" s="27" t="s">
        <v>135</v>
      </c>
      <c r="R83" s="14"/>
      <c r="S83" s="38" t="str">
        <f>"405,0"</f>
        <v>405,0</v>
      </c>
      <c r="T83" s="14" t="str">
        <f>"251,3430"</f>
        <v>251,3430</v>
      </c>
      <c r="U83" s="13" t="s">
        <v>145</v>
      </c>
    </row>
    <row r="84" spans="1:21">
      <c r="A84" s="14" t="s">
        <v>295</v>
      </c>
      <c r="B84" s="13" t="s">
        <v>231</v>
      </c>
      <c r="C84" s="13" t="s">
        <v>232</v>
      </c>
      <c r="D84" s="13" t="s">
        <v>233</v>
      </c>
      <c r="E84" s="13" t="s">
        <v>497</v>
      </c>
      <c r="F84" s="13" t="s">
        <v>62</v>
      </c>
      <c r="G84" s="28" t="s">
        <v>234</v>
      </c>
      <c r="H84" s="28" t="s">
        <v>235</v>
      </c>
      <c r="I84" s="28" t="s">
        <v>236</v>
      </c>
      <c r="J84" s="14"/>
      <c r="K84" s="28" t="s">
        <v>156</v>
      </c>
      <c r="L84" s="28" t="s">
        <v>133</v>
      </c>
      <c r="M84" s="28" t="s">
        <v>134</v>
      </c>
      <c r="N84" s="14"/>
      <c r="O84" s="28" t="s">
        <v>237</v>
      </c>
      <c r="P84" s="28" t="s">
        <v>238</v>
      </c>
      <c r="Q84" s="27" t="s">
        <v>239</v>
      </c>
      <c r="R84" s="14"/>
      <c r="S84" s="38" t="str">
        <f>"727,5"</f>
        <v>727,5</v>
      </c>
      <c r="T84" s="14" t="str">
        <f>"448,3582"</f>
        <v>448,3582</v>
      </c>
      <c r="U84" s="13"/>
    </row>
    <row r="85" spans="1:21">
      <c r="A85" s="10" t="s">
        <v>296</v>
      </c>
      <c r="B85" s="9" t="s">
        <v>240</v>
      </c>
      <c r="C85" s="9" t="s">
        <v>241</v>
      </c>
      <c r="D85" s="9" t="s">
        <v>242</v>
      </c>
      <c r="E85" s="9" t="s">
        <v>497</v>
      </c>
      <c r="F85" s="9" t="s">
        <v>62</v>
      </c>
      <c r="G85" s="23" t="s">
        <v>140</v>
      </c>
      <c r="H85" s="24" t="s">
        <v>197</v>
      </c>
      <c r="I85" s="24" t="s">
        <v>197</v>
      </c>
      <c r="J85" s="10"/>
      <c r="K85" s="23" t="s">
        <v>243</v>
      </c>
      <c r="L85" s="23" t="s">
        <v>191</v>
      </c>
      <c r="M85" s="24" t="s">
        <v>116</v>
      </c>
      <c r="N85" s="10"/>
      <c r="O85" s="23" t="s">
        <v>170</v>
      </c>
      <c r="P85" s="23" t="s">
        <v>244</v>
      </c>
      <c r="Q85" s="24" t="s">
        <v>245</v>
      </c>
      <c r="R85" s="10"/>
      <c r="S85" s="39" t="str">
        <f>"562,5"</f>
        <v>562,5</v>
      </c>
      <c r="T85" s="10" t="str">
        <f>"343,7438"</f>
        <v>343,7438</v>
      </c>
      <c r="U85" s="9" t="s">
        <v>145</v>
      </c>
    </row>
    <row r="86" spans="1:21">
      <c r="B86" s="5" t="s">
        <v>297</v>
      </c>
    </row>
    <row r="87" spans="1:21" ht="16">
      <c r="A87" s="41" t="s">
        <v>246</v>
      </c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</row>
    <row r="88" spans="1:21">
      <c r="A88" s="8" t="s">
        <v>295</v>
      </c>
      <c r="B88" s="7" t="s">
        <v>247</v>
      </c>
      <c r="C88" s="7" t="s">
        <v>248</v>
      </c>
      <c r="D88" s="7" t="s">
        <v>249</v>
      </c>
      <c r="E88" s="7" t="s">
        <v>497</v>
      </c>
      <c r="F88" s="7" t="s">
        <v>62</v>
      </c>
      <c r="G88" s="21" t="s">
        <v>250</v>
      </c>
      <c r="H88" s="22" t="s">
        <v>251</v>
      </c>
      <c r="I88" s="21" t="s">
        <v>251</v>
      </c>
      <c r="J88" s="8"/>
      <c r="K88" s="21" t="s">
        <v>134</v>
      </c>
      <c r="L88" s="22" t="s">
        <v>135</v>
      </c>
      <c r="M88" s="22" t="s">
        <v>135</v>
      </c>
      <c r="N88" s="8"/>
      <c r="O88" s="22" t="s">
        <v>250</v>
      </c>
      <c r="P88" s="21" t="s">
        <v>252</v>
      </c>
      <c r="Q88" s="22" t="s">
        <v>253</v>
      </c>
      <c r="R88" s="8"/>
      <c r="S88" s="37" t="str">
        <f>"750,0"</f>
        <v>750,0</v>
      </c>
      <c r="T88" s="8" t="str">
        <f>"451,5750"</f>
        <v>451,5750</v>
      </c>
      <c r="U88" s="7" t="s">
        <v>475</v>
      </c>
    </row>
    <row r="89" spans="1:21">
      <c r="A89" s="10" t="s">
        <v>295</v>
      </c>
      <c r="B89" s="9" t="s">
        <v>255</v>
      </c>
      <c r="C89" s="9" t="s">
        <v>436</v>
      </c>
      <c r="D89" s="9" t="s">
        <v>256</v>
      </c>
      <c r="E89" s="9" t="s">
        <v>499</v>
      </c>
      <c r="F89" s="9" t="s">
        <v>62</v>
      </c>
      <c r="G89" s="23" t="s">
        <v>133</v>
      </c>
      <c r="H89" s="23" t="s">
        <v>134</v>
      </c>
      <c r="I89" s="23" t="s">
        <v>135</v>
      </c>
      <c r="J89" s="10"/>
      <c r="K89" s="23" t="s">
        <v>65</v>
      </c>
      <c r="L89" s="23" t="s">
        <v>127</v>
      </c>
      <c r="M89" s="24" t="s">
        <v>79</v>
      </c>
      <c r="N89" s="10"/>
      <c r="O89" s="23" t="s">
        <v>135</v>
      </c>
      <c r="P89" s="23" t="s">
        <v>139</v>
      </c>
      <c r="Q89" s="24" t="s">
        <v>168</v>
      </c>
      <c r="R89" s="10"/>
      <c r="S89" s="39" t="str">
        <f>"490,0"</f>
        <v>490,0</v>
      </c>
      <c r="T89" s="10" t="str">
        <f>"349,3270"</f>
        <v>349,3270</v>
      </c>
      <c r="U89" s="9" t="s">
        <v>67</v>
      </c>
    </row>
    <row r="90" spans="1:21">
      <c r="B90" s="5" t="s">
        <v>297</v>
      </c>
    </row>
    <row r="91" spans="1:21" ht="16">
      <c r="A91" s="41" t="s">
        <v>257</v>
      </c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</row>
    <row r="92" spans="1:21">
      <c r="A92" s="12" t="s">
        <v>295</v>
      </c>
      <c r="B92" s="11" t="s">
        <v>258</v>
      </c>
      <c r="C92" s="11" t="s">
        <v>451</v>
      </c>
      <c r="D92" s="11" t="s">
        <v>259</v>
      </c>
      <c r="E92" s="11" t="s">
        <v>496</v>
      </c>
      <c r="F92" s="11" t="s">
        <v>15</v>
      </c>
      <c r="G92" s="26" t="s">
        <v>127</v>
      </c>
      <c r="H92" s="25" t="s">
        <v>127</v>
      </c>
      <c r="I92" s="25" t="s">
        <v>85</v>
      </c>
      <c r="J92" s="12"/>
      <c r="K92" s="25" t="s">
        <v>54</v>
      </c>
      <c r="L92" s="25" t="s">
        <v>96</v>
      </c>
      <c r="M92" s="26" t="s">
        <v>63</v>
      </c>
      <c r="N92" s="12"/>
      <c r="O92" s="25" t="s">
        <v>124</v>
      </c>
      <c r="P92" s="25" t="s">
        <v>134</v>
      </c>
      <c r="Q92" s="26" t="s">
        <v>139</v>
      </c>
      <c r="R92" s="12"/>
      <c r="S92" s="36" t="str">
        <f>"390,0"</f>
        <v>390,0</v>
      </c>
      <c r="T92" s="12" t="str">
        <f>"228,7740"</f>
        <v>228,7740</v>
      </c>
      <c r="U92" s="11" t="s">
        <v>25</v>
      </c>
    </row>
    <row r="93" spans="1:21">
      <c r="B93" s="5" t="s">
        <v>297</v>
      </c>
    </row>
    <row r="96" spans="1:21" ht="18">
      <c r="B96" s="16" t="s">
        <v>260</v>
      </c>
      <c r="C96" s="16"/>
    </row>
    <row r="97" spans="2:5" ht="16">
      <c r="B97" s="17" t="s">
        <v>261</v>
      </c>
      <c r="C97" s="17"/>
    </row>
    <row r="98" spans="2:5" ht="14">
      <c r="B98" s="18"/>
      <c r="C98" s="19" t="s">
        <v>262</v>
      </c>
    </row>
    <row r="99" spans="2:5" ht="14">
      <c r="B99" s="20" t="s">
        <v>263</v>
      </c>
      <c r="C99" s="20" t="s">
        <v>264</v>
      </c>
      <c r="D99" s="20" t="s">
        <v>483</v>
      </c>
      <c r="E99" s="20" t="s">
        <v>265</v>
      </c>
    </row>
    <row r="100" spans="2:5">
      <c r="B100" s="5" t="s">
        <v>47</v>
      </c>
      <c r="C100" s="5" t="s">
        <v>262</v>
      </c>
      <c r="D100" s="6" t="s">
        <v>267</v>
      </c>
      <c r="E100" s="6" t="s">
        <v>157</v>
      </c>
    </row>
    <row r="101" spans="2:5">
      <c r="B101" s="5" t="s">
        <v>33</v>
      </c>
      <c r="C101" s="5" t="s">
        <v>262</v>
      </c>
      <c r="D101" s="6" t="s">
        <v>268</v>
      </c>
      <c r="E101" s="6" t="s">
        <v>269</v>
      </c>
    </row>
    <row r="102" spans="2:5">
      <c r="B102" s="5" t="s">
        <v>12</v>
      </c>
      <c r="C102" s="5" t="s">
        <v>262</v>
      </c>
      <c r="D102" s="6" t="s">
        <v>270</v>
      </c>
      <c r="E102" s="6" t="s">
        <v>87</v>
      </c>
    </row>
    <row r="104" spans="2:5" ht="14">
      <c r="B104" s="18"/>
      <c r="C104" s="19" t="s">
        <v>271</v>
      </c>
    </row>
    <row r="105" spans="2:5" ht="14">
      <c r="B105" s="20" t="s">
        <v>263</v>
      </c>
      <c r="C105" s="20" t="s">
        <v>264</v>
      </c>
      <c r="D105" s="20" t="s">
        <v>483</v>
      </c>
      <c r="E105" s="20" t="s">
        <v>265</v>
      </c>
    </row>
    <row r="106" spans="2:5">
      <c r="B106" s="5" t="s">
        <v>82</v>
      </c>
      <c r="C106" s="5" t="s">
        <v>271</v>
      </c>
      <c r="D106" s="6" t="s">
        <v>272</v>
      </c>
      <c r="E106" s="6" t="s">
        <v>273</v>
      </c>
    </row>
    <row r="107" spans="2:5">
      <c r="B107" s="5" t="s">
        <v>58</v>
      </c>
      <c r="C107" s="5" t="s">
        <v>271</v>
      </c>
      <c r="D107" s="6" t="s">
        <v>274</v>
      </c>
      <c r="E107" s="6" t="s">
        <v>275</v>
      </c>
    </row>
    <row r="108" spans="2:5">
      <c r="B108" s="5" t="s">
        <v>69</v>
      </c>
      <c r="C108" s="5" t="s">
        <v>271</v>
      </c>
      <c r="D108" s="6" t="s">
        <v>276</v>
      </c>
      <c r="E108" s="6" t="s">
        <v>277</v>
      </c>
    </row>
    <row r="111" spans="2:5" ht="16">
      <c r="B111" s="17" t="s">
        <v>278</v>
      </c>
      <c r="C111" s="17"/>
    </row>
    <row r="112" spans="2:5" ht="14">
      <c r="B112" s="18"/>
      <c r="C112" s="19" t="s">
        <v>279</v>
      </c>
    </row>
    <row r="113" spans="2:5" ht="14">
      <c r="B113" s="20" t="s">
        <v>263</v>
      </c>
      <c r="C113" s="20" t="s">
        <v>264</v>
      </c>
      <c r="D113" s="20" t="s">
        <v>483</v>
      </c>
      <c r="E113" s="20" t="s">
        <v>265</v>
      </c>
    </row>
    <row r="114" spans="2:5">
      <c r="B114" s="5" t="s">
        <v>150</v>
      </c>
      <c r="C114" s="5" t="s">
        <v>452</v>
      </c>
      <c r="D114" s="6" t="s">
        <v>280</v>
      </c>
      <c r="E114" s="6" t="s">
        <v>281</v>
      </c>
    </row>
    <row r="115" spans="2:5">
      <c r="B115" s="5" t="s">
        <v>154</v>
      </c>
      <c r="C115" s="5" t="s">
        <v>452</v>
      </c>
      <c r="D115" s="6" t="s">
        <v>280</v>
      </c>
      <c r="E115" s="6" t="s">
        <v>282</v>
      </c>
    </row>
    <row r="116" spans="2:5">
      <c r="B116" s="5" t="s">
        <v>158</v>
      </c>
      <c r="C116" s="5" t="s">
        <v>452</v>
      </c>
      <c r="D116" s="6" t="s">
        <v>280</v>
      </c>
      <c r="E116" s="6" t="s">
        <v>283</v>
      </c>
    </row>
    <row r="118" spans="2:5" ht="14">
      <c r="B118" s="18"/>
      <c r="C118" s="19" t="s">
        <v>284</v>
      </c>
    </row>
    <row r="119" spans="2:5" ht="14">
      <c r="B119" s="20" t="s">
        <v>263</v>
      </c>
      <c r="C119" s="20" t="s">
        <v>264</v>
      </c>
      <c r="D119" s="20" t="s">
        <v>483</v>
      </c>
      <c r="E119" s="20" t="s">
        <v>265</v>
      </c>
    </row>
    <row r="120" spans="2:5">
      <c r="B120" s="5" t="s">
        <v>194</v>
      </c>
      <c r="C120" s="5" t="s">
        <v>284</v>
      </c>
      <c r="D120" s="6" t="s">
        <v>285</v>
      </c>
      <c r="E120" s="6" t="s">
        <v>286</v>
      </c>
    </row>
    <row r="121" spans="2:5">
      <c r="B121" s="5" t="s">
        <v>128</v>
      </c>
      <c r="C121" s="5" t="s">
        <v>284</v>
      </c>
      <c r="D121" s="6" t="s">
        <v>272</v>
      </c>
      <c r="E121" s="6" t="s">
        <v>287</v>
      </c>
    </row>
    <row r="122" spans="2:5">
      <c r="B122" s="5" t="s">
        <v>165</v>
      </c>
      <c r="C122" s="5" t="s">
        <v>284</v>
      </c>
      <c r="D122" s="6" t="s">
        <v>280</v>
      </c>
      <c r="E122" s="6" t="s">
        <v>288</v>
      </c>
    </row>
    <row r="124" spans="2:5" ht="14">
      <c r="B124" s="18"/>
      <c r="C124" s="19" t="s">
        <v>271</v>
      </c>
    </row>
    <row r="125" spans="2:5" ht="14">
      <c r="B125" s="20" t="s">
        <v>263</v>
      </c>
      <c r="C125" s="20" t="s">
        <v>264</v>
      </c>
      <c r="D125" s="20" t="s">
        <v>483</v>
      </c>
      <c r="E125" s="20" t="s">
        <v>265</v>
      </c>
    </row>
    <row r="126" spans="2:5">
      <c r="B126" s="5" t="s">
        <v>247</v>
      </c>
      <c r="C126" s="5" t="s">
        <v>271</v>
      </c>
      <c r="D126" s="6" t="s">
        <v>289</v>
      </c>
      <c r="E126" s="6" t="s">
        <v>290</v>
      </c>
    </row>
    <row r="127" spans="2:5">
      <c r="B127" s="5" t="s">
        <v>231</v>
      </c>
      <c r="C127" s="5" t="s">
        <v>271</v>
      </c>
      <c r="D127" s="6" t="s">
        <v>291</v>
      </c>
      <c r="E127" s="6" t="s">
        <v>292</v>
      </c>
    </row>
    <row r="128" spans="2:5">
      <c r="B128" s="5" t="s">
        <v>178</v>
      </c>
      <c r="C128" s="5" t="s">
        <v>271</v>
      </c>
      <c r="D128" s="6" t="s">
        <v>280</v>
      </c>
      <c r="E128" s="6" t="s">
        <v>293</v>
      </c>
    </row>
    <row r="129" spans="2:21">
      <c r="B129" s="5" t="s">
        <v>297</v>
      </c>
    </row>
    <row r="130" spans="2:21" ht="14">
      <c r="B130" s="5" t="s">
        <v>297</v>
      </c>
      <c r="C130" s="18"/>
      <c r="D130" s="19"/>
    </row>
    <row r="131" spans="2:21">
      <c r="B131" s="5" t="s">
        <v>297</v>
      </c>
      <c r="C131" s="6"/>
      <c r="D131" s="6"/>
      <c r="E131" s="6"/>
      <c r="F131" s="6"/>
      <c r="P131" s="5"/>
      <c r="Q131" s="3"/>
      <c r="R131" s="3"/>
      <c r="S131" s="40"/>
      <c r="T131" s="3"/>
      <c r="U131" s="3"/>
    </row>
    <row r="132" spans="2:21">
      <c r="B132" s="5" t="s">
        <v>297</v>
      </c>
      <c r="C132" s="6"/>
      <c r="D132" s="6"/>
      <c r="E132" s="6"/>
      <c r="F132" s="6"/>
      <c r="P132" s="5"/>
      <c r="Q132" s="3"/>
      <c r="R132" s="3"/>
      <c r="S132" s="40"/>
      <c r="T132" s="3"/>
      <c r="U132" s="3"/>
    </row>
    <row r="133" spans="2:21">
      <c r="B133" s="5" t="s">
        <v>297</v>
      </c>
      <c r="E133" s="6"/>
      <c r="F133" s="6"/>
    </row>
    <row r="134" spans="2:21">
      <c r="B134" s="5" t="s">
        <v>297</v>
      </c>
    </row>
  </sheetData>
  <mergeCells count="30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16:R16"/>
    <mergeCell ref="A21:R21"/>
    <mergeCell ref="E3:E4"/>
    <mergeCell ref="S3:S4"/>
    <mergeCell ref="T3:T4"/>
    <mergeCell ref="A87:R87"/>
    <mergeCell ref="A91:R91"/>
    <mergeCell ref="B3:B4"/>
    <mergeCell ref="A46:R46"/>
    <mergeCell ref="A56:R56"/>
    <mergeCell ref="A68:R68"/>
    <mergeCell ref="A76:R76"/>
    <mergeCell ref="A81:R81"/>
    <mergeCell ref="A25:R25"/>
    <mergeCell ref="A30:R30"/>
    <mergeCell ref="A33:R33"/>
    <mergeCell ref="A39:R39"/>
    <mergeCell ref="A42:R42"/>
    <mergeCell ref="A5:R5"/>
    <mergeCell ref="A9:R9"/>
    <mergeCell ref="A13:R13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4"/>
  <sheetViews>
    <sheetView topLeftCell="A41" zoomScaleNormal="100" workbookViewId="0">
      <selection activeCell="E65" sqref="E65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7" style="5" bestFit="1" customWidth="1"/>
    <col min="8" max="10" width="5.5" style="6" customWidth="1"/>
    <col min="11" max="11" width="4.83203125" style="6" customWidth="1"/>
    <col min="12" max="12" width="10.5" style="35" bestFit="1" customWidth="1"/>
    <col min="13" max="13" width="8.5" style="6" bestFit="1" customWidth="1"/>
    <col min="14" max="14" width="15.6640625" style="5" bestFit="1" customWidth="1"/>
    <col min="15" max="16384" width="9.1640625" style="3"/>
  </cols>
  <sheetData>
    <row r="1" spans="1:14" s="2" customFormat="1" ht="29" customHeight="1">
      <c r="A1" s="51" t="s">
        <v>490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s="1" customFormat="1" ht="12.75" customHeight="1">
      <c r="A3" s="59" t="s">
        <v>493</v>
      </c>
      <c r="B3" s="43" t="s">
        <v>0</v>
      </c>
      <c r="C3" s="61" t="s">
        <v>494</v>
      </c>
      <c r="D3" s="61" t="s">
        <v>7</v>
      </c>
      <c r="E3" s="47" t="s">
        <v>495</v>
      </c>
      <c r="F3" s="47" t="s">
        <v>4</v>
      </c>
      <c r="G3" s="47" t="s">
        <v>6</v>
      </c>
      <c r="H3" s="47" t="s">
        <v>9</v>
      </c>
      <c r="I3" s="47"/>
      <c r="J3" s="47"/>
      <c r="K3" s="47"/>
      <c r="L3" s="49" t="s">
        <v>390</v>
      </c>
      <c r="M3" s="47" t="s">
        <v>3</v>
      </c>
      <c r="N3" s="62" t="s">
        <v>2</v>
      </c>
    </row>
    <row r="4" spans="1:14" s="1" customFormat="1" ht="21" customHeight="1" thickBot="1">
      <c r="A4" s="60"/>
      <c r="B4" s="44"/>
      <c r="C4" s="48"/>
      <c r="D4" s="48"/>
      <c r="E4" s="48"/>
      <c r="F4" s="48"/>
      <c r="G4" s="48"/>
      <c r="H4" s="4">
        <v>1</v>
      </c>
      <c r="I4" s="4">
        <v>2</v>
      </c>
      <c r="J4" s="4">
        <v>3</v>
      </c>
      <c r="K4" s="4" t="s">
        <v>5</v>
      </c>
      <c r="L4" s="50"/>
      <c r="M4" s="48"/>
      <c r="N4" s="63"/>
    </row>
    <row r="5" spans="1:14" ht="16">
      <c r="A5" s="45" t="s">
        <v>11</v>
      </c>
      <c r="B5" s="45"/>
      <c r="C5" s="46"/>
      <c r="D5" s="46"/>
      <c r="E5" s="46"/>
      <c r="F5" s="46"/>
      <c r="G5" s="46"/>
      <c r="H5" s="46"/>
      <c r="I5" s="46"/>
      <c r="J5" s="46"/>
      <c r="K5" s="46"/>
    </row>
    <row r="6" spans="1:14">
      <c r="A6" s="12" t="s">
        <v>295</v>
      </c>
      <c r="B6" s="11" t="s">
        <v>26</v>
      </c>
      <c r="C6" s="11" t="s">
        <v>438</v>
      </c>
      <c r="D6" s="11" t="s">
        <v>27</v>
      </c>
      <c r="E6" s="11" t="s">
        <v>496</v>
      </c>
      <c r="F6" s="11" t="s">
        <v>14</v>
      </c>
      <c r="G6" s="11" t="s">
        <v>15</v>
      </c>
      <c r="H6" s="25" t="s">
        <v>19</v>
      </c>
      <c r="I6" s="25" t="s">
        <v>20</v>
      </c>
      <c r="J6" s="25" t="s">
        <v>21</v>
      </c>
      <c r="K6" s="12"/>
      <c r="L6" s="36" t="str">
        <f>"30,0"</f>
        <v>30,0</v>
      </c>
      <c r="M6" s="12" t="str">
        <f>"44,8080"</f>
        <v>44,8080</v>
      </c>
      <c r="N6" s="11" t="s">
        <v>25</v>
      </c>
    </row>
    <row r="7" spans="1:14">
      <c r="B7" s="5" t="s">
        <v>297</v>
      </c>
    </row>
    <row r="8" spans="1:14" ht="16">
      <c r="A8" s="41" t="s">
        <v>50</v>
      </c>
      <c r="B8" s="41"/>
      <c r="C8" s="42"/>
      <c r="D8" s="42"/>
      <c r="E8" s="42"/>
      <c r="F8" s="42"/>
      <c r="G8" s="42"/>
      <c r="H8" s="42"/>
      <c r="I8" s="42"/>
      <c r="J8" s="42"/>
      <c r="K8" s="42"/>
    </row>
    <row r="9" spans="1:14">
      <c r="A9" s="12" t="s">
        <v>295</v>
      </c>
      <c r="B9" s="11" t="s">
        <v>301</v>
      </c>
      <c r="C9" s="11" t="s">
        <v>302</v>
      </c>
      <c r="D9" s="11" t="s">
        <v>303</v>
      </c>
      <c r="E9" s="11" t="s">
        <v>497</v>
      </c>
      <c r="F9" s="11" t="s">
        <v>61</v>
      </c>
      <c r="G9" s="11" t="s">
        <v>62</v>
      </c>
      <c r="H9" s="25" t="s">
        <v>35</v>
      </c>
      <c r="I9" s="26" t="s">
        <v>22</v>
      </c>
      <c r="J9" s="25" t="s">
        <v>22</v>
      </c>
      <c r="K9" s="12"/>
      <c r="L9" s="36" t="str">
        <f>"60,0"</f>
        <v>60,0</v>
      </c>
      <c r="M9" s="12" t="str">
        <f>"72,4260"</f>
        <v>72,4260</v>
      </c>
      <c r="N9" s="11" t="s">
        <v>67</v>
      </c>
    </row>
    <row r="10" spans="1:14">
      <c r="B10" s="5" t="s">
        <v>297</v>
      </c>
    </row>
    <row r="11" spans="1:14" ht="16">
      <c r="A11" s="41" t="s">
        <v>68</v>
      </c>
      <c r="B11" s="41"/>
      <c r="C11" s="42"/>
      <c r="D11" s="42"/>
      <c r="E11" s="42"/>
      <c r="F11" s="42"/>
      <c r="G11" s="42"/>
      <c r="H11" s="42"/>
      <c r="I11" s="42"/>
      <c r="J11" s="42"/>
      <c r="K11" s="42"/>
    </row>
    <row r="12" spans="1:14">
      <c r="A12" s="12" t="s">
        <v>295</v>
      </c>
      <c r="B12" s="11" t="s">
        <v>304</v>
      </c>
      <c r="C12" s="11" t="s">
        <v>305</v>
      </c>
      <c r="D12" s="11" t="s">
        <v>306</v>
      </c>
      <c r="E12" s="11" t="s">
        <v>497</v>
      </c>
      <c r="F12" s="11" t="s">
        <v>77</v>
      </c>
      <c r="G12" s="11" t="s">
        <v>15</v>
      </c>
      <c r="H12" s="25" t="s">
        <v>30</v>
      </c>
      <c r="I12" s="26" t="s">
        <v>31</v>
      </c>
      <c r="J12" s="26" t="s">
        <v>31</v>
      </c>
      <c r="K12" s="12"/>
      <c r="L12" s="36" t="str">
        <f>"57,5"</f>
        <v>57,5</v>
      </c>
      <c r="M12" s="12" t="str">
        <f>"64,3540"</f>
        <v>64,3540</v>
      </c>
      <c r="N12" s="11"/>
    </row>
    <row r="13" spans="1:14">
      <c r="B13" s="5" t="s">
        <v>297</v>
      </c>
    </row>
    <row r="14" spans="1:14" ht="16">
      <c r="A14" s="41" t="s">
        <v>149</v>
      </c>
      <c r="B14" s="41"/>
      <c r="C14" s="42"/>
      <c r="D14" s="42"/>
      <c r="E14" s="42"/>
      <c r="F14" s="42"/>
      <c r="G14" s="42"/>
      <c r="H14" s="42"/>
      <c r="I14" s="42"/>
      <c r="J14" s="42"/>
      <c r="K14" s="42"/>
    </row>
    <row r="15" spans="1:14">
      <c r="A15" s="8" t="s">
        <v>295</v>
      </c>
      <c r="B15" s="7" t="s">
        <v>307</v>
      </c>
      <c r="C15" s="7" t="s">
        <v>308</v>
      </c>
      <c r="D15" s="7" t="s">
        <v>309</v>
      </c>
      <c r="E15" s="7" t="s">
        <v>497</v>
      </c>
      <c r="F15" s="7" t="s">
        <v>310</v>
      </c>
      <c r="G15" s="7" t="s">
        <v>62</v>
      </c>
      <c r="H15" s="21" t="s">
        <v>53</v>
      </c>
      <c r="I15" s="22" t="s">
        <v>106</v>
      </c>
      <c r="J15" s="22" t="s">
        <v>106</v>
      </c>
      <c r="K15" s="8"/>
      <c r="L15" s="37" t="str">
        <f>"80,0"</f>
        <v>80,0</v>
      </c>
      <c r="M15" s="8" t="str">
        <f>"77,2400"</f>
        <v>77,2400</v>
      </c>
      <c r="N15" s="7" t="s">
        <v>311</v>
      </c>
    </row>
    <row r="16" spans="1:14">
      <c r="A16" s="14" t="s">
        <v>296</v>
      </c>
      <c r="B16" s="13" t="s">
        <v>312</v>
      </c>
      <c r="C16" s="13" t="s">
        <v>313</v>
      </c>
      <c r="D16" s="13" t="s">
        <v>314</v>
      </c>
      <c r="E16" s="13" t="s">
        <v>497</v>
      </c>
      <c r="F16" s="13" t="s">
        <v>14</v>
      </c>
      <c r="G16" s="13" t="s">
        <v>15</v>
      </c>
      <c r="H16" s="28" t="s">
        <v>30</v>
      </c>
      <c r="I16" s="28" t="s">
        <v>31</v>
      </c>
      <c r="J16" s="27" t="s">
        <v>49</v>
      </c>
      <c r="K16" s="14"/>
      <c r="L16" s="38" t="str">
        <f>"62,5"</f>
        <v>62,5</v>
      </c>
      <c r="M16" s="14" t="str">
        <f>"59,6687"</f>
        <v>59,6687</v>
      </c>
      <c r="N16" s="13" t="s">
        <v>25</v>
      </c>
    </row>
    <row r="17" spans="1:14">
      <c r="A17" s="10" t="s">
        <v>295</v>
      </c>
      <c r="B17" s="9" t="s">
        <v>315</v>
      </c>
      <c r="C17" s="9" t="s">
        <v>453</v>
      </c>
      <c r="D17" s="9" t="s">
        <v>316</v>
      </c>
      <c r="E17" s="9" t="s">
        <v>499</v>
      </c>
      <c r="F17" s="9" t="s">
        <v>61</v>
      </c>
      <c r="G17" s="9" t="s">
        <v>62</v>
      </c>
      <c r="H17" s="23" t="s">
        <v>35</v>
      </c>
      <c r="I17" s="23" t="s">
        <v>30</v>
      </c>
      <c r="J17" s="24" t="s">
        <v>22</v>
      </c>
      <c r="K17" s="10"/>
      <c r="L17" s="39" t="str">
        <f>"57,5"</f>
        <v>57,5</v>
      </c>
      <c r="M17" s="10" t="str">
        <f>"59,1642"</f>
        <v>59,1642</v>
      </c>
      <c r="N17" s="9" t="s">
        <v>67</v>
      </c>
    </row>
    <row r="18" spans="1:14">
      <c r="B18" s="5" t="s">
        <v>297</v>
      </c>
    </row>
    <row r="19" spans="1:14" ht="16">
      <c r="A19" s="41" t="s">
        <v>186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</row>
    <row r="20" spans="1:14">
      <c r="A20" s="12" t="s">
        <v>295</v>
      </c>
      <c r="B20" s="11" t="s">
        <v>317</v>
      </c>
      <c r="C20" s="11" t="s">
        <v>318</v>
      </c>
      <c r="D20" s="11" t="s">
        <v>319</v>
      </c>
      <c r="E20" s="11" t="s">
        <v>497</v>
      </c>
      <c r="F20" s="11" t="s">
        <v>77</v>
      </c>
      <c r="G20" s="11" t="s">
        <v>15</v>
      </c>
      <c r="H20" s="25" t="s">
        <v>22</v>
      </c>
      <c r="I20" s="25" t="s">
        <v>49</v>
      </c>
      <c r="J20" s="26" t="s">
        <v>23</v>
      </c>
      <c r="K20" s="12"/>
      <c r="L20" s="36" t="str">
        <f>"65,0"</f>
        <v>65,0</v>
      </c>
      <c r="M20" s="12" t="str">
        <f>"60,2485"</f>
        <v>60,2485</v>
      </c>
      <c r="N20" s="11" t="s">
        <v>88</v>
      </c>
    </row>
    <row r="21" spans="1:14">
      <c r="B21" s="5" t="s">
        <v>297</v>
      </c>
    </row>
    <row r="22" spans="1:14" ht="16">
      <c r="A22" s="41" t="s">
        <v>98</v>
      </c>
      <c r="B22" s="41"/>
      <c r="C22" s="42"/>
      <c r="D22" s="42"/>
      <c r="E22" s="42"/>
      <c r="F22" s="42"/>
      <c r="G22" s="42"/>
      <c r="H22" s="42"/>
      <c r="I22" s="42"/>
      <c r="J22" s="42"/>
      <c r="K22" s="42"/>
    </row>
    <row r="23" spans="1:14">
      <c r="A23" s="12" t="s">
        <v>295</v>
      </c>
      <c r="B23" s="11" t="s">
        <v>320</v>
      </c>
      <c r="C23" s="11" t="s">
        <v>321</v>
      </c>
      <c r="D23" s="11" t="s">
        <v>322</v>
      </c>
      <c r="E23" s="11" t="s">
        <v>498</v>
      </c>
      <c r="F23" s="11" t="s">
        <v>61</v>
      </c>
      <c r="G23" s="11" t="s">
        <v>62</v>
      </c>
      <c r="H23" s="25" t="s">
        <v>39</v>
      </c>
      <c r="I23" s="25" t="s">
        <v>106</v>
      </c>
      <c r="J23" s="25" t="s">
        <v>96</v>
      </c>
      <c r="K23" s="12"/>
      <c r="L23" s="36" t="str">
        <f>"90,0"</f>
        <v>90,0</v>
      </c>
      <c r="M23" s="12" t="str">
        <f>"75,7440"</f>
        <v>75,7440</v>
      </c>
      <c r="N23" s="11" t="s">
        <v>67</v>
      </c>
    </row>
    <row r="24" spans="1:14">
      <c r="B24" s="5" t="s">
        <v>297</v>
      </c>
    </row>
    <row r="25" spans="1:14" ht="16">
      <c r="A25" s="41" t="s">
        <v>46</v>
      </c>
      <c r="B25" s="41"/>
      <c r="C25" s="42"/>
      <c r="D25" s="42"/>
      <c r="E25" s="42"/>
      <c r="F25" s="42"/>
      <c r="G25" s="42"/>
      <c r="H25" s="42"/>
      <c r="I25" s="42"/>
      <c r="J25" s="42"/>
      <c r="K25" s="42"/>
    </row>
    <row r="26" spans="1:14">
      <c r="A26" s="12" t="s">
        <v>295</v>
      </c>
      <c r="B26" s="11" t="s">
        <v>109</v>
      </c>
      <c r="C26" s="11" t="s">
        <v>440</v>
      </c>
      <c r="D26" s="11" t="s">
        <v>110</v>
      </c>
      <c r="E26" s="11" t="s">
        <v>496</v>
      </c>
      <c r="F26" s="11" t="s">
        <v>14</v>
      </c>
      <c r="G26" s="11" t="s">
        <v>15</v>
      </c>
      <c r="H26" s="25" t="s">
        <v>20</v>
      </c>
      <c r="I26" s="26" t="s">
        <v>36</v>
      </c>
      <c r="J26" s="25" t="s">
        <v>36</v>
      </c>
      <c r="K26" s="12"/>
      <c r="L26" s="36" t="str">
        <f>"32,5"</f>
        <v>32,5</v>
      </c>
      <c r="M26" s="12" t="str">
        <f>"35,6265"</f>
        <v>35,6265</v>
      </c>
      <c r="N26" s="11" t="s">
        <v>25</v>
      </c>
    </row>
    <row r="27" spans="1:14">
      <c r="B27" s="5" t="s">
        <v>297</v>
      </c>
    </row>
    <row r="28" spans="1:14" ht="16">
      <c r="A28" s="41" t="s">
        <v>149</v>
      </c>
      <c r="B28" s="41"/>
      <c r="C28" s="42"/>
      <c r="D28" s="42"/>
      <c r="E28" s="42"/>
      <c r="F28" s="42"/>
      <c r="G28" s="42"/>
      <c r="H28" s="42"/>
      <c r="I28" s="42"/>
      <c r="J28" s="42"/>
      <c r="K28" s="42"/>
    </row>
    <row r="29" spans="1:14">
      <c r="A29" s="8" t="s">
        <v>295</v>
      </c>
      <c r="B29" s="7" t="s">
        <v>165</v>
      </c>
      <c r="C29" s="7" t="s">
        <v>166</v>
      </c>
      <c r="D29" s="7" t="s">
        <v>167</v>
      </c>
      <c r="E29" s="7" t="s">
        <v>498</v>
      </c>
      <c r="F29" s="7" t="s">
        <v>102</v>
      </c>
      <c r="G29" s="7" t="s">
        <v>62</v>
      </c>
      <c r="H29" s="21" t="s">
        <v>127</v>
      </c>
      <c r="I29" s="21" t="s">
        <v>85</v>
      </c>
      <c r="J29" s="22" t="s">
        <v>86</v>
      </c>
      <c r="K29" s="8"/>
      <c r="L29" s="37" t="str">
        <f>"130,0"</f>
        <v>130,0</v>
      </c>
      <c r="M29" s="8" t="str">
        <f>"92,6380"</f>
        <v>92,6380</v>
      </c>
      <c r="N29" s="7" t="s">
        <v>171</v>
      </c>
    </row>
    <row r="30" spans="1:14">
      <c r="A30" s="14" t="s">
        <v>295</v>
      </c>
      <c r="B30" s="13" t="s">
        <v>165</v>
      </c>
      <c r="C30" s="13" t="s">
        <v>182</v>
      </c>
      <c r="D30" s="13" t="s">
        <v>167</v>
      </c>
      <c r="E30" s="13" t="s">
        <v>497</v>
      </c>
      <c r="F30" s="13" t="s">
        <v>102</v>
      </c>
      <c r="G30" s="13" t="s">
        <v>62</v>
      </c>
      <c r="H30" s="28" t="s">
        <v>127</v>
      </c>
      <c r="I30" s="28" t="s">
        <v>85</v>
      </c>
      <c r="J30" s="27" t="s">
        <v>86</v>
      </c>
      <c r="K30" s="14"/>
      <c r="L30" s="38" t="str">
        <f>"130,0"</f>
        <v>130,0</v>
      </c>
      <c r="M30" s="14" t="str">
        <f>"92,6380"</f>
        <v>92,6380</v>
      </c>
      <c r="N30" s="13" t="s">
        <v>171</v>
      </c>
    </row>
    <row r="31" spans="1:14">
      <c r="A31" s="14" t="s">
        <v>296</v>
      </c>
      <c r="B31" s="13" t="s">
        <v>323</v>
      </c>
      <c r="C31" s="13" t="s">
        <v>324</v>
      </c>
      <c r="D31" s="13" t="s">
        <v>325</v>
      </c>
      <c r="E31" s="13" t="s">
        <v>497</v>
      </c>
      <c r="F31" s="13" t="s">
        <v>14</v>
      </c>
      <c r="G31" s="13" t="s">
        <v>62</v>
      </c>
      <c r="H31" s="28" t="s">
        <v>92</v>
      </c>
      <c r="I31" s="28" t="s">
        <v>164</v>
      </c>
      <c r="J31" s="27" t="s">
        <v>85</v>
      </c>
      <c r="K31" s="14"/>
      <c r="L31" s="38" t="str">
        <f>"122,5"</f>
        <v>122,5</v>
      </c>
      <c r="M31" s="14" t="str">
        <f>"88,4573"</f>
        <v>88,4573</v>
      </c>
      <c r="N31" s="13" t="s">
        <v>25</v>
      </c>
    </row>
    <row r="32" spans="1:14">
      <c r="A32" s="10" t="s">
        <v>295</v>
      </c>
      <c r="B32" s="9" t="s">
        <v>326</v>
      </c>
      <c r="C32" s="9" t="s">
        <v>454</v>
      </c>
      <c r="D32" s="9" t="s">
        <v>316</v>
      </c>
      <c r="E32" s="9" t="s">
        <v>499</v>
      </c>
      <c r="F32" s="9" t="s">
        <v>77</v>
      </c>
      <c r="G32" s="9" t="s">
        <v>15</v>
      </c>
      <c r="H32" s="23" t="s">
        <v>116</v>
      </c>
      <c r="I32" s="23" t="s">
        <v>216</v>
      </c>
      <c r="J32" s="23" t="s">
        <v>124</v>
      </c>
      <c r="K32" s="10"/>
      <c r="L32" s="39" t="str">
        <f>"150,0"</f>
        <v>150,0</v>
      </c>
      <c r="M32" s="10" t="str">
        <f>"112,4581"</f>
        <v>112,4581</v>
      </c>
      <c r="N32" s="9" t="s">
        <v>88</v>
      </c>
    </row>
    <row r="33" spans="1:14">
      <c r="B33" s="5" t="s">
        <v>297</v>
      </c>
    </row>
    <row r="34" spans="1:14" ht="16">
      <c r="A34" s="41" t="s">
        <v>186</v>
      </c>
      <c r="B34" s="41"/>
      <c r="C34" s="42"/>
      <c r="D34" s="42"/>
      <c r="E34" s="42"/>
      <c r="F34" s="42"/>
      <c r="G34" s="42"/>
      <c r="H34" s="42"/>
      <c r="I34" s="42"/>
      <c r="J34" s="42"/>
      <c r="K34" s="42"/>
    </row>
    <row r="35" spans="1:14">
      <c r="A35" s="8" t="s">
        <v>295</v>
      </c>
      <c r="B35" s="7" t="s">
        <v>327</v>
      </c>
      <c r="C35" s="7" t="s">
        <v>328</v>
      </c>
      <c r="D35" s="7" t="s">
        <v>329</v>
      </c>
      <c r="E35" s="7" t="s">
        <v>498</v>
      </c>
      <c r="F35" s="7" t="s">
        <v>61</v>
      </c>
      <c r="G35" s="7" t="s">
        <v>62</v>
      </c>
      <c r="H35" s="21" t="s">
        <v>79</v>
      </c>
      <c r="I35" s="21" t="s">
        <v>85</v>
      </c>
      <c r="J35" s="21" t="s">
        <v>191</v>
      </c>
      <c r="K35" s="8"/>
      <c r="L35" s="37" t="str">
        <f>"135,0"</f>
        <v>135,0</v>
      </c>
      <c r="M35" s="8" t="str">
        <f>"90,5715"</f>
        <v>90,5715</v>
      </c>
      <c r="N35" s="7" t="s">
        <v>67</v>
      </c>
    </row>
    <row r="36" spans="1:14">
      <c r="A36" s="14" t="s">
        <v>296</v>
      </c>
      <c r="B36" s="13" t="s">
        <v>330</v>
      </c>
      <c r="C36" s="13" t="s">
        <v>331</v>
      </c>
      <c r="D36" s="13" t="s">
        <v>188</v>
      </c>
      <c r="E36" s="13" t="s">
        <v>498</v>
      </c>
      <c r="F36" s="13" t="s">
        <v>144</v>
      </c>
      <c r="G36" s="13" t="s">
        <v>62</v>
      </c>
      <c r="H36" s="28" t="s">
        <v>96</v>
      </c>
      <c r="I36" s="27" t="s">
        <v>63</v>
      </c>
      <c r="J36" s="27" t="s">
        <v>63</v>
      </c>
      <c r="K36" s="14"/>
      <c r="L36" s="38" t="str">
        <f>"90,0"</f>
        <v>90,0</v>
      </c>
      <c r="M36" s="14" t="str">
        <f>"61,2990"</f>
        <v>61,2990</v>
      </c>
      <c r="N36" s="13" t="s">
        <v>145</v>
      </c>
    </row>
    <row r="37" spans="1:14">
      <c r="A37" s="14" t="s">
        <v>295</v>
      </c>
      <c r="B37" s="13" t="s">
        <v>332</v>
      </c>
      <c r="C37" s="13" t="s">
        <v>333</v>
      </c>
      <c r="D37" s="13" t="s">
        <v>334</v>
      </c>
      <c r="E37" s="13" t="s">
        <v>497</v>
      </c>
      <c r="F37" s="13" t="s">
        <v>61</v>
      </c>
      <c r="G37" s="13" t="s">
        <v>62</v>
      </c>
      <c r="H37" s="28" t="s">
        <v>156</v>
      </c>
      <c r="I37" s="28" t="s">
        <v>152</v>
      </c>
      <c r="J37" s="27" t="s">
        <v>153</v>
      </c>
      <c r="K37" s="14"/>
      <c r="L37" s="38" t="str">
        <f>"165,0"</f>
        <v>165,0</v>
      </c>
      <c r="M37" s="14" t="str">
        <f>"115,9785"</f>
        <v>115,9785</v>
      </c>
      <c r="N37" s="13" t="s">
        <v>254</v>
      </c>
    </row>
    <row r="38" spans="1:14">
      <c r="A38" s="14" t="s">
        <v>296</v>
      </c>
      <c r="B38" s="13" t="s">
        <v>335</v>
      </c>
      <c r="C38" s="13" t="s">
        <v>336</v>
      </c>
      <c r="D38" s="13" t="s">
        <v>337</v>
      </c>
      <c r="E38" s="13" t="s">
        <v>497</v>
      </c>
      <c r="F38" s="13" t="s">
        <v>61</v>
      </c>
      <c r="G38" s="13" t="s">
        <v>62</v>
      </c>
      <c r="H38" s="28" t="s">
        <v>87</v>
      </c>
      <c r="I38" s="27" t="s">
        <v>124</v>
      </c>
      <c r="J38" s="27" t="s">
        <v>124</v>
      </c>
      <c r="K38" s="14"/>
      <c r="L38" s="38" t="str">
        <f>"145,0"</f>
        <v>145,0</v>
      </c>
      <c r="M38" s="14" t="str">
        <f>"97,8605"</f>
        <v>97,8605</v>
      </c>
      <c r="N38" s="13" t="s">
        <v>67</v>
      </c>
    </row>
    <row r="39" spans="1:14">
      <c r="A39" s="14" t="s">
        <v>298</v>
      </c>
      <c r="B39" s="13" t="s">
        <v>338</v>
      </c>
      <c r="C39" s="13" t="s">
        <v>339</v>
      </c>
      <c r="D39" s="13" t="s">
        <v>340</v>
      </c>
      <c r="E39" s="13" t="s">
        <v>497</v>
      </c>
      <c r="F39" s="13" t="s">
        <v>102</v>
      </c>
      <c r="G39" s="13" t="s">
        <v>62</v>
      </c>
      <c r="H39" s="28" t="s">
        <v>85</v>
      </c>
      <c r="I39" s="28" t="s">
        <v>86</v>
      </c>
      <c r="J39" s="27" t="s">
        <v>198</v>
      </c>
      <c r="K39" s="14"/>
      <c r="L39" s="38" t="str">
        <f>"137,5"</f>
        <v>137,5</v>
      </c>
      <c r="M39" s="14" t="str">
        <f>"92,9362"</f>
        <v>92,9362</v>
      </c>
      <c r="N39" s="13" t="s">
        <v>103</v>
      </c>
    </row>
    <row r="40" spans="1:14">
      <c r="A40" s="14" t="s">
        <v>299</v>
      </c>
      <c r="B40" s="13" t="s">
        <v>341</v>
      </c>
      <c r="C40" s="13" t="s">
        <v>342</v>
      </c>
      <c r="D40" s="13" t="s">
        <v>343</v>
      </c>
      <c r="E40" s="13" t="s">
        <v>497</v>
      </c>
      <c r="F40" s="13" t="s">
        <v>77</v>
      </c>
      <c r="G40" s="13" t="s">
        <v>15</v>
      </c>
      <c r="H40" s="27" t="s">
        <v>189</v>
      </c>
      <c r="I40" s="28" t="s">
        <v>189</v>
      </c>
      <c r="J40" s="28" t="s">
        <v>191</v>
      </c>
      <c r="K40" s="14"/>
      <c r="L40" s="38" t="str">
        <f>"135,0"</f>
        <v>135,0</v>
      </c>
      <c r="M40" s="14" t="str">
        <f>"92,0160"</f>
        <v>92,0160</v>
      </c>
      <c r="N40" s="13" t="s">
        <v>80</v>
      </c>
    </row>
    <row r="41" spans="1:14">
      <c r="A41" s="14" t="s">
        <v>391</v>
      </c>
      <c r="B41" s="13" t="s">
        <v>344</v>
      </c>
      <c r="C41" s="13" t="s">
        <v>345</v>
      </c>
      <c r="D41" s="13" t="s">
        <v>346</v>
      </c>
      <c r="E41" s="13" t="s">
        <v>497</v>
      </c>
      <c r="F41" s="13" t="s">
        <v>144</v>
      </c>
      <c r="G41" s="13" t="s">
        <v>62</v>
      </c>
      <c r="H41" s="28" t="s">
        <v>92</v>
      </c>
      <c r="I41" s="28" t="s">
        <v>164</v>
      </c>
      <c r="J41" s="27" t="s">
        <v>189</v>
      </c>
      <c r="K41" s="14"/>
      <c r="L41" s="38" t="str">
        <f>"122,5"</f>
        <v>122,5</v>
      </c>
      <c r="M41" s="14" t="str">
        <f>"82,0628"</f>
        <v>82,0628</v>
      </c>
      <c r="N41" s="13" t="s">
        <v>145</v>
      </c>
    </row>
    <row r="42" spans="1:14">
      <c r="A42" s="10" t="s">
        <v>295</v>
      </c>
      <c r="B42" s="9" t="s">
        <v>347</v>
      </c>
      <c r="C42" s="9" t="s">
        <v>455</v>
      </c>
      <c r="D42" s="9" t="s">
        <v>348</v>
      </c>
      <c r="E42" s="9" t="s">
        <v>499</v>
      </c>
      <c r="F42" s="9" t="s">
        <v>77</v>
      </c>
      <c r="G42" s="9" t="s">
        <v>15</v>
      </c>
      <c r="H42" s="23" t="s">
        <v>97</v>
      </c>
      <c r="I42" s="23" t="s">
        <v>63</v>
      </c>
      <c r="J42" s="23" t="s">
        <v>119</v>
      </c>
      <c r="K42" s="10"/>
      <c r="L42" s="39" t="str">
        <f>"102,5"</f>
        <v>102,5</v>
      </c>
      <c r="M42" s="10" t="str">
        <f>"69,7292"</f>
        <v>69,7292</v>
      </c>
      <c r="N42" s="9" t="s">
        <v>349</v>
      </c>
    </row>
    <row r="43" spans="1:14">
      <c r="B43" s="5" t="s">
        <v>297</v>
      </c>
    </row>
    <row r="44" spans="1:14" ht="16">
      <c r="A44" s="41" t="s">
        <v>212</v>
      </c>
      <c r="B44" s="41"/>
      <c r="C44" s="42"/>
      <c r="D44" s="42"/>
      <c r="E44" s="42"/>
      <c r="F44" s="42"/>
      <c r="G44" s="42"/>
      <c r="H44" s="42"/>
      <c r="I44" s="42"/>
      <c r="J44" s="42"/>
      <c r="K44" s="42"/>
    </row>
    <row r="45" spans="1:14">
      <c r="A45" s="8" t="s">
        <v>295</v>
      </c>
      <c r="B45" s="7" t="s">
        <v>350</v>
      </c>
      <c r="C45" s="7" t="s">
        <v>456</v>
      </c>
      <c r="D45" s="7" t="s">
        <v>351</v>
      </c>
      <c r="E45" s="7" t="s">
        <v>496</v>
      </c>
      <c r="F45" s="7" t="s">
        <v>492</v>
      </c>
      <c r="G45" s="7" t="s">
        <v>15</v>
      </c>
      <c r="H45" s="21" t="s">
        <v>79</v>
      </c>
      <c r="I45" s="22" t="s">
        <v>85</v>
      </c>
      <c r="J45" s="22" t="s">
        <v>85</v>
      </c>
      <c r="K45" s="8"/>
      <c r="L45" s="37" t="str">
        <f>"125,0"</f>
        <v>125,0</v>
      </c>
      <c r="M45" s="8" t="str">
        <f>"80,9375"</f>
        <v>80,9375</v>
      </c>
      <c r="N45" s="7"/>
    </row>
    <row r="46" spans="1:14">
      <c r="A46" s="14" t="s">
        <v>295</v>
      </c>
      <c r="B46" s="13" t="s">
        <v>213</v>
      </c>
      <c r="C46" s="13" t="s">
        <v>352</v>
      </c>
      <c r="D46" s="13" t="s">
        <v>215</v>
      </c>
      <c r="E46" s="13" t="s">
        <v>498</v>
      </c>
      <c r="F46" s="13" t="s">
        <v>14</v>
      </c>
      <c r="G46" s="13" t="s">
        <v>15</v>
      </c>
      <c r="H46" s="28" t="s">
        <v>65</v>
      </c>
      <c r="I46" s="28" t="s">
        <v>92</v>
      </c>
      <c r="J46" s="27" t="s">
        <v>127</v>
      </c>
      <c r="K46" s="14"/>
      <c r="L46" s="38" t="str">
        <f>"115,0"</f>
        <v>115,0</v>
      </c>
      <c r="M46" s="14" t="str">
        <f>"74,1060"</f>
        <v>74,1060</v>
      </c>
      <c r="N46" s="13" t="s">
        <v>25</v>
      </c>
    </row>
    <row r="47" spans="1:14">
      <c r="A47" s="14" t="s">
        <v>300</v>
      </c>
      <c r="B47" s="13" t="s">
        <v>353</v>
      </c>
      <c r="C47" s="13" t="s">
        <v>354</v>
      </c>
      <c r="D47" s="13" t="s">
        <v>355</v>
      </c>
      <c r="E47" s="13" t="s">
        <v>498</v>
      </c>
      <c r="F47" s="13" t="s">
        <v>14</v>
      </c>
      <c r="G47" s="13" t="s">
        <v>15</v>
      </c>
      <c r="H47" s="27" t="s">
        <v>85</v>
      </c>
      <c r="I47" s="14"/>
      <c r="J47" s="14"/>
      <c r="K47" s="14"/>
      <c r="L47" s="38">
        <v>0</v>
      </c>
      <c r="M47" s="14" t="str">
        <f>"0,0000"</f>
        <v>0,0000</v>
      </c>
      <c r="N47" s="13" t="s">
        <v>25</v>
      </c>
    </row>
    <row r="48" spans="1:14">
      <c r="A48" s="14" t="s">
        <v>295</v>
      </c>
      <c r="B48" s="13" t="s">
        <v>356</v>
      </c>
      <c r="C48" s="13" t="s">
        <v>357</v>
      </c>
      <c r="D48" s="13" t="s">
        <v>219</v>
      </c>
      <c r="E48" s="13" t="s">
        <v>497</v>
      </c>
      <c r="F48" s="13" t="s">
        <v>310</v>
      </c>
      <c r="G48" s="13" t="s">
        <v>62</v>
      </c>
      <c r="H48" s="28" t="s">
        <v>156</v>
      </c>
      <c r="I48" s="28" t="s">
        <v>133</v>
      </c>
      <c r="J48" s="28" t="s">
        <v>152</v>
      </c>
      <c r="K48" s="14"/>
      <c r="L48" s="38" t="str">
        <f>"165,0"</f>
        <v>165,0</v>
      </c>
      <c r="M48" s="14" t="str">
        <f>"105,3360"</f>
        <v>105,3360</v>
      </c>
      <c r="N48" s="13" t="s">
        <v>311</v>
      </c>
    </row>
    <row r="49" spans="1:14">
      <c r="A49" s="10" t="s">
        <v>296</v>
      </c>
      <c r="B49" s="9" t="s">
        <v>220</v>
      </c>
      <c r="C49" s="9" t="s">
        <v>221</v>
      </c>
      <c r="D49" s="9" t="s">
        <v>222</v>
      </c>
      <c r="E49" s="9" t="s">
        <v>497</v>
      </c>
      <c r="F49" s="9" t="s">
        <v>77</v>
      </c>
      <c r="G49" s="9" t="s">
        <v>15</v>
      </c>
      <c r="H49" s="23" t="s">
        <v>63</v>
      </c>
      <c r="I49" s="23" t="s">
        <v>64</v>
      </c>
      <c r="J49" s="24" t="s">
        <v>65</v>
      </c>
      <c r="K49" s="10"/>
      <c r="L49" s="39" t="str">
        <f>"105,0"</f>
        <v>105,0</v>
      </c>
      <c r="M49" s="10" t="str">
        <f>"69,9405"</f>
        <v>69,9405</v>
      </c>
      <c r="N49" s="9" t="s">
        <v>88</v>
      </c>
    </row>
    <row r="50" spans="1:14">
      <c r="B50" s="5" t="s">
        <v>297</v>
      </c>
    </row>
    <row r="51" spans="1:14" ht="16">
      <c r="A51" s="41" t="s">
        <v>223</v>
      </c>
      <c r="B51" s="41"/>
      <c r="C51" s="42"/>
      <c r="D51" s="42"/>
      <c r="E51" s="42"/>
      <c r="F51" s="42"/>
      <c r="G51" s="42"/>
      <c r="H51" s="42"/>
      <c r="I51" s="42"/>
      <c r="J51" s="42"/>
      <c r="K51" s="42"/>
    </row>
    <row r="52" spans="1:14">
      <c r="A52" s="8" t="s">
        <v>295</v>
      </c>
      <c r="B52" s="7" t="s">
        <v>227</v>
      </c>
      <c r="C52" s="7" t="s">
        <v>228</v>
      </c>
      <c r="D52" s="7" t="s">
        <v>229</v>
      </c>
      <c r="E52" s="7" t="s">
        <v>498</v>
      </c>
      <c r="F52" s="7" t="s">
        <v>144</v>
      </c>
      <c r="G52" s="7" t="s">
        <v>62</v>
      </c>
      <c r="H52" s="21" t="s">
        <v>78</v>
      </c>
      <c r="I52" s="22" t="s">
        <v>79</v>
      </c>
      <c r="J52" s="22" t="s">
        <v>79</v>
      </c>
      <c r="K52" s="8"/>
      <c r="L52" s="37" t="str">
        <f>"117,5"</f>
        <v>117,5</v>
      </c>
      <c r="M52" s="8" t="str">
        <f>"72,9205"</f>
        <v>72,9205</v>
      </c>
      <c r="N52" s="7" t="s">
        <v>145</v>
      </c>
    </row>
    <row r="53" spans="1:14">
      <c r="A53" s="10" t="s">
        <v>295</v>
      </c>
      <c r="B53" s="9" t="s">
        <v>358</v>
      </c>
      <c r="C53" s="9" t="s">
        <v>457</v>
      </c>
      <c r="D53" s="9" t="s">
        <v>359</v>
      </c>
      <c r="E53" s="9" t="s">
        <v>499</v>
      </c>
      <c r="F53" s="9" t="s">
        <v>77</v>
      </c>
      <c r="G53" s="9" t="s">
        <v>15</v>
      </c>
      <c r="H53" s="24" t="s">
        <v>63</v>
      </c>
      <c r="I53" s="23" t="s">
        <v>63</v>
      </c>
      <c r="J53" s="24" t="s">
        <v>64</v>
      </c>
      <c r="K53" s="10"/>
      <c r="L53" s="39" t="str">
        <f>"100,0"</f>
        <v>100,0</v>
      </c>
      <c r="M53" s="10" t="str">
        <f>"86,0946"</f>
        <v>86,0946</v>
      </c>
      <c r="N53" s="9" t="s">
        <v>88</v>
      </c>
    </row>
    <row r="54" spans="1:14">
      <c r="B54" s="5" t="s">
        <v>297</v>
      </c>
    </row>
    <row r="55" spans="1:14" ht="16">
      <c r="A55" s="41" t="s">
        <v>246</v>
      </c>
      <c r="B55" s="41"/>
      <c r="C55" s="42"/>
      <c r="D55" s="42"/>
      <c r="E55" s="42"/>
      <c r="F55" s="42"/>
      <c r="G55" s="42"/>
      <c r="H55" s="42"/>
      <c r="I55" s="42"/>
      <c r="J55" s="42"/>
      <c r="K55" s="42"/>
    </row>
    <row r="56" spans="1:14">
      <c r="A56" s="8" t="s">
        <v>295</v>
      </c>
      <c r="B56" s="7" t="s">
        <v>360</v>
      </c>
      <c r="C56" s="7" t="s">
        <v>458</v>
      </c>
      <c r="D56" s="7" t="s">
        <v>361</v>
      </c>
      <c r="E56" s="7" t="s">
        <v>496</v>
      </c>
      <c r="F56" s="7" t="s">
        <v>61</v>
      </c>
      <c r="G56" s="7" t="s">
        <v>62</v>
      </c>
      <c r="H56" s="21" t="s">
        <v>119</v>
      </c>
      <c r="I56" s="21" t="s">
        <v>72</v>
      </c>
      <c r="J56" s="21" t="s">
        <v>65</v>
      </c>
      <c r="K56" s="8"/>
      <c r="L56" s="37" t="str">
        <f>"110,0"</f>
        <v>110,0</v>
      </c>
      <c r="M56" s="8" t="str">
        <f>"65,8460"</f>
        <v>65,8460</v>
      </c>
      <c r="N56" s="7" t="s">
        <v>67</v>
      </c>
    </row>
    <row r="57" spans="1:14">
      <c r="A57" s="14" t="s">
        <v>295</v>
      </c>
      <c r="B57" s="13" t="s">
        <v>362</v>
      </c>
      <c r="C57" s="13" t="s">
        <v>363</v>
      </c>
      <c r="D57" s="13" t="s">
        <v>364</v>
      </c>
      <c r="E57" s="13" t="s">
        <v>497</v>
      </c>
      <c r="F57" s="13" t="s">
        <v>492</v>
      </c>
      <c r="G57" s="13" t="s">
        <v>62</v>
      </c>
      <c r="H57" s="28" t="s">
        <v>197</v>
      </c>
      <c r="I57" s="28" t="s">
        <v>169</v>
      </c>
      <c r="J57" s="27" t="s">
        <v>199</v>
      </c>
      <c r="K57" s="14"/>
      <c r="L57" s="38" t="str">
        <f>"210,0"</f>
        <v>210,0</v>
      </c>
      <c r="M57" s="14" t="str">
        <f>"124,8450"</f>
        <v>124,8450</v>
      </c>
      <c r="N57" s="13"/>
    </row>
    <row r="58" spans="1:14">
      <c r="A58" s="14" t="s">
        <v>295</v>
      </c>
      <c r="B58" s="13" t="s">
        <v>365</v>
      </c>
      <c r="C58" s="13" t="s">
        <v>459</v>
      </c>
      <c r="D58" s="13" t="s">
        <v>366</v>
      </c>
      <c r="E58" s="13" t="s">
        <v>499</v>
      </c>
      <c r="F58" s="13" t="s">
        <v>77</v>
      </c>
      <c r="G58" s="13" t="s">
        <v>15</v>
      </c>
      <c r="H58" s="28" t="s">
        <v>124</v>
      </c>
      <c r="I58" s="28" t="s">
        <v>160</v>
      </c>
      <c r="J58" s="28" t="s">
        <v>132</v>
      </c>
      <c r="K58" s="14"/>
      <c r="L58" s="38" t="str">
        <f>"162,5"</f>
        <v>162,5</v>
      </c>
      <c r="M58" s="14" t="str">
        <f>"101,7825"</f>
        <v>101,7825</v>
      </c>
      <c r="N58" s="13" t="s">
        <v>88</v>
      </c>
    </row>
    <row r="59" spans="1:14">
      <c r="A59" s="14" t="s">
        <v>296</v>
      </c>
      <c r="B59" s="13" t="s">
        <v>255</v>
      </c>
      <c r="C59" s="13" t="s">
        <v>436</v>
      </c>
      <c r="D59" s="13" t="s">
        <v>256</v>
      </c>
      <c r="E59" s="13" t="s">
        <v>499</v>
      </c>
      <c r="F59" s="13" t="s">
        <v>61</v>
      </c>
      <c r="G59" s="13" t="s">
        <v>62</v>
      </c>
      <c r="H59" s="28" t="s">
        <v>65</v>
      </c>
      <c r="I59" s="28" t="s">
        <v>127</v>
      </c>
      <c r="J59" s="27" t="s">
        <v>79</v>
      </c>
      <c r="K59" s="14"/>
      <c r="L59" s="38" t="str">
        <f>"120,0"</f>
        <v>120,0</v>
      </c>
      <c r="M59" s="14" t="str">
        <f>"85,5495"</f>
        <v>85,5495</v>
      </c>
      <c r="N59" s="13" t="s">
        <v>67</v>
      </c>
    </row>
    <row r="60" spans="1:14">
      <c r="A60" s="10" t="s">
        <v>298</v>
      </c>
      <c r="B60" s="9" t="s">
        <v>367</v>
      </c>
      <c r="C60" s="9" t="s">
        <v>437</v>
      </c>
      <c r="D60" s="9" t="s">
        <v>368</v>
      </c>
      <c r="E60" s="9" t="s">
        <v>499</v>
      </c>
      <c r="F60" s="9" t="s">
        <v>77</v>
      </c>
      <c r="G60" s="9" t="s">
        <v>15</v>
      </c>
      <c r="H60" s="23" t="s">
        <v>66</v>
      </c>
      <c r="I60" s="23" t="s">
        <v>63</v>
      </c>
      <c r="J60" s="24" t="s">
        <v>65</v>
      </c>
      <c r="K60" s="10"/>
      <c r="L60" s="39" t="str">
        <f>"100,0"</f>
        <v>100,0</v>
      </c>
      <c r="M60" s="10" t="str">
        <f>"68,2596"</f>
        <v>68,2596</v>
      </c>
      <c r="N60" s="9" t="s">
        <v>88</v>
      </c>
    </row>
    <row r="61" spans="1:14">
      <c r="B61" s="5" t="s">
        <v>297</v>
      </c>
    </row>
    <row r="62" spans="1:14" ht="16">
      <c r="A62" s="41" t="s">
        <v>257</v>
      </c>
      <c r="B62" s="41"/>
      <c r="C62" s="42"/>
      <c r="D62" s="42"/>
      <c r="E62" s="42"/>
      <c r="F62" s="42"/>
      <c r="G62" s="42"/>
      <c r="H62" s="42"/>
      <c r="I62" s="42"/>
      <c r="J62" s="42"/>
      <c r="K62" s="42"/>
    </row>
    <row r="63" spans="1:14">
      <c r="A63" s="8" t="s">
        <v>295</v>
      </c>
      <c r="B63" s="7" t="s">
        <v>369</v>
      </c>
      <c r="C63" s="7" t="s">
        <v>370</v>
      </c>
      <c r="D63" s="7" t="s">
        <v>371</v>
      </c>
      <c r="E63" s="7" t="s">
        <v>497</v>
      </c>
      <c r="F63" s="7" t="s">
        <v>310</v>
      </c>
      <c r="G63" s="7" t="s">
        <v>372</v>
      </c>
      <c r="H63" s="21" t="s">
        <v>206</v>
      </c>
      <c r="I63" s="21" t="s">
        <v>169</v>
      </c>
      <c r="J63" s="21" t="s">
        <v>199</v>
      </c>
      <c r="K63" s="8"/>
      <c r="L63" s="37" t="str">
        <f>"215,0"</f>
        <v>215,0</v>
      </c>
      <c r="M63" s="8" t="str">
        <f>"123,0660"</f>
        <v>123,0660</v>
      </c>
      <c r="N63" s="7"/>
    </row>
    <row r="64" spans="1:14">
      <c r="A64" s="10" t="s">
        <v>295</v>
      </c>
      <c r="B64" s="9" t="s">
        <v>373</v>
      </c>
      <c r="C64" s="9" t="s">
        <v>460</v>
      </c>
      <c r="D64" s="9" t="s">
        <v>374</v>
      </c>
      <c r="E64" s="9" t="s">
        <v>499</v>
      </c>
      <c r="F64" s="9" t="s">
        <v>310</v>
      </c>
      <c r="G64" s="9" t="s">
        <v>62</v>
      </c>
      <c r="H64" s="23" t="s">
        <v>63</v>
      </c>
      <c r="I64" s="23" t="s">
        <v>65</v>
      </c>
      <c r="J64" s="24" t="s">
        <v>79</v>
      </c>
      <c r="K64" s="10"/>
      <c r="L64" s="39" t="str">
        <f>"110,0"</f>
        <v>110,0</v>
      </c>
      <c r="M64" s="10" t="str">
        <f>"63,0024"</f>
        <v>63,0024</v>
      </c>
      <c r="N64" s="9" t="s">
        <v>311</v>
      </c>
    </row>
    <row r="65" spans="2:7">
      <c r="B65" s="5" t="s">
        <v>297</v>
      </c>
    </row>
    <row r="66" spans="2:7" ht="16">
      <c r="B66" s="5" t="s">
        <v>297</v>
      </c>
      <c r="F66" s="15"/>
    </row>
    <row r="67" spans="2:7">
      <c r="B67" s="5" t="s">
        <v>297</v>
      </c>
    </row>
    <row r="68" spans="2:7" ht="18">
      <c r="B68" s="16" t="s">
        <v>260</v>
      </c>
      <c r="C68" s="16"/>
    </row>
    <row r="69" spans="2:7" ht="16">
      <c r="B69" s="17" t="s">
        <v>261</v>
      </c>
      <c r="C69" s="17"/>
    </row>
    <row r="70" spans="2:7" ht="14">
      <c r="B70" s="18"/>
      <c r="C70" s="19" t="s">
        <v>271</v>
      </c>
    </row>
    <row r="71" spans="2:7" ht="14">
      <c r="B71" s="20" t="s">
        <v>263</v>
      </c>
      <c r="C71" s="20" t="s">
        <v>264</v>
      </c>
      <c r="D71" s="20" t="s">
        <v>483</v>
      </c>
      <c r="E71" s="20" t="s">
        <v>375</v>
      </c>
      <c r="F71" s="20" t="s">
        <v>266</v>
      </c>
    </row>
    <row r="72" spans="2:7">
      <c r="B72" s="5" t="s">
        <v>307</v>
      </c>
      <c r="C72" s="5" t="s">
        <v>271</v>
      </c>
      <c r="D72" s="6" t="s">
        <v>280</v>
      </c>
      <c r="E72" s="6" t="s">
        <v>53</v>
      </c>
      <c r="F72" s="6" t="s">
        <v>376</v>
      </c>
    </row>
    <row r="73" spans="2:7">
      <c r="B73" s="5" t="s">
        <v>301</v>
      </c>
      <c r="C73" s="5" t="s">
        <v>271</v>
      </c>
      <c r="D73" s="6" t="s">
        <v>274</v>
      </c>
      <c r="E73" s="6" t="s">
        <v>22</v>
      </c>
      <c r="F73" s="6" t="s">
        <v>377</v>
      </c>
    </row>
    <row r="74" spans="2:7">
      <c r="B74" s="5" t="s">
        <v>304</v>
      </c>
      <c r="C74" s="5" t="s">
        <v>271</v>
      </c>
      <c r="D74" s="6" t="s">
        <v>276</v>
      </c>
      <c r="E74" s="6" t="s">
        <v>30</v>
      </c>
      <c r="F74" s="6" t="s">
        <v>378</v>
      </c>
      <c r="G74" s="3"/>
    </row>
    <row r="75" spans="2:7">
      <c r="G75" s="3"/>
    </row>
    <row r="76" spans="2:7">
      <c r="G76" s="3"/>
    </row>
    <row r="77" spans="2:7" ht="16">
      <c r="B77" s="17" t="s">
        <v>278</v>
      </c>
      <c r="C77" s="17"/>
      <c r="G77" s="3"/>
    </row>
    <row r="78" spans="2:7" ht="14">
      <c r="B78" s="18"/>
      <c r="C78" s="19" t="s">
        <v>284</v>
      </c>
      <c r="G78" s="3"/>
    </row>
    <row r="79" spans="2:7" ht="14">
      <c r="B79" s="20" t="s">
        <v>263</v>
      </c>
      <c r="C79" s="20" t="s">
        <v>264</v>
      </c>
      <c r="D79" s="20" t="s">
        <v>483</v>
      </c>
      <c r="E79" s="20" t="s">
        <v>375</v>
      </c>
      <c r="F79" s="20" t="s">
        <v>266</v>
      </c>
      <c r="G79" s="3"/>
    </row>
    <row r="80" spans="2:7">
      <c r="B80" s="5" t="s">
        <v>165</v>
      </c>
      <c r="C80" s="5" t="s">
        <v>284</v>
      </c>
      <c r="D80" s="6" t="s">
        <v>280</v>
      </c>
      <c r="E80" s="6" t="s">
        <v>85</v>
      </c>
      <c r="F80" s="6" t="s">
        <v>380</v>
      </c>
      <c r="G80" s="3"/>
    </row>
    <row r="81" spans="2:7">
      <c r="B81" s="5" t="s">
        <v>327</v>
      </c>
      <c r="C81" s="5" t="s">
        <v>284</v>
      </c>
      <c r="D81" s="6" t="s">
        <v>285</v>
      </c>
      <c r="E81" s="6" t="s">
        <v>191</v>
      </c>
      <c r="F81" s="6" t="s">
        <v>381</v>
      </c>
      <c r="G81" s="3"/>
    </row>
    <row r="82" spans="2:7">
      <c r="B82" s="5" t="s">
        <v>213</v>
      </c>
      <c r="C82" s="5" t="s">
        <v>284</v>
      </c>
      <c r="D82" s="6" t="s">
        <v>379</v>
      </c>
      <c r="E82" s="6" t="s">
        <v>92</v>
      </c>
      <c r="F82" s="6" t="s">
        <v>382</v>
      </c>
      <c r="G82" s="3"/>
    </row>
    <row r="83" spans="2:7">
      <c r="G83" s="3"/>
    </row>
    <row r="84" spans="2:7" ht="14">
      <c r="B84" s="18"/>
      <c r="C84" s="19" t="s">
        <v>271</v>
      </c>
      <c r="G84" s="3"/>
    </row>
    <row r="85" spans="2:7" ht="14">
      <c r="B85" s="20" t="s">
        <v>263</v>
      </c>
      <c r="C85" s="20" t="s">
        <v>264</v>
      </c>
      <c r="D85" s="20" t="s">
        <v>483</v>
      </c>
      <c r="E85" s="20" t="s">
        <v>375</v>
      </c>
      <c r="F85" s="20" t="s">
        <v>266</v>
      </c>
      <c r="G85" s="3"/>
    </row>
    <row r="86" spans="2:7">
      <c r="B86" s="5" t="s">
        <v>362</v>
      </c>
      <c r="C86" s="5" t="s">
        <v>271</v>
      </c>
      <c r="D86" s="6" t="s">
        <v>289</v>
      </c>
      <c r="E86" s="6" t="s">
        <v>169</v>
      </c>
      <c r="F86" s="6" t="s">
        <v>383</v>
      </c>
      <c r="G86" s="3"/>
    </row>
    <row r="87" spans="2:7">
      <c r="B87" s="5" t="s">
        <v>369</v>
      </c>
      <c r="C87" s="5" t="s">
        <v>271</v>
      </c>
      <c r="D87" s="6" t="s">
        <v>384</v>
      </c>
      <c r="E87" s="6" t="s">
        <v>199</v>
      </c>
      <c r="F87" s="6" t="s">
        <v>385</v>
      </c>
      <c r="G87" s="3"/>
    </row>
    <row r="88" spans="2:7">
      <c r="B88" s="5" t="s">
        <v>332</v>
      </c>
      <c r="C88" s="5" t="s">
        <v>271</v>
      </c>
      <c r="D88" s="6" t="s">
        <v>285</v>
      </c>
      <c r="E88" s="6" t="s">
        <v>152</v>
      </c>
      <c r="F88" s="6" t="s">
        <v>386</v>
      </c>
      <c r="G88" s="3"/>
    </row>
    <row r="89" spans="2:7">
      <c r="G89" s="3"/>
    </row>
    <row r="90" spans="2:7" ht="14">
      <c r="B90" s="18"/>
      <c r="C90" s="19" t="s">
        <v>294</v>
      </c>
      <c r="G90" s="3"/>
    </row>
    <row r="91" spans="2:7" ht="14">
      <c r="B91" s="20" t="s">
        <v>263</v>
      </c>
      <c r="C91" s="20" t="s">
        <v>264</v>
      </c>
      <c r="D91" s="20" t="s">
        <v>483</v>
      </c>
      <c r="E91" s="20" t="s">
        <v>375</v>
      </c>
      <c r="F91" s="20" t="s">
        <v>266</v>
      </c>
      <c r="G91" s="3"/>
    </row>
    <row r="92" spans="2:7">
      <c r="B92" s="5" t="s">
        <v>326</v>
      </c>
      <c r="C92" s="5" t="s">
        <v>294</v>
      </c>
      <c r="D92" s="6" t="s">
        <v>280</v>
      </c>
      <c r="E92" s="6" t="s">
        <v>124</v>
      </c>
      <c r="F92" s="6" t="s">
        <v>387</v>
      </c>
      <c r="G92" s="3"/>
    </row>
    <row r="93" spans="2:7">
      <c r="B93" s="5" t="s">
        <v>365</v>
      </c>
      <c r="C93" s="5" t="s">
        <v>294</v>
      </c>
      <c r="D93" s="6" t="s">
        <v>289</v>
      </c>
      <c r="E93" s="6" t="s">
        <v>132</v>
      </c>
      <c r="F93" s="6" t="s">
        <v>388</v>
      </c>
      <c r="G93" s="3"/>
    </row>
    <row r="94" spans="2:7">
      <c r="B94" s="5" t="s">
        <v>358</v>
      </c>
      <c r="C94" s="5" t="s">
        <v>461</v>
      </c>
      <c r="D94" s="6" t="s">
        <v>291</v>
      </c>
      <c r="E94" s="6" t="s">
        <v>63</v>
      </c>
      <c r="F94" s="6" t="s">
        <v>389</v>
      </c>
    </row>
  </sheetData>
  <mergeCells count="25"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K5"/>
    <mergeCell ref="B3:B4"/>
    <mergeCell ref="A62:K62"/>
    <mergeCell ref="A8:K8"/>
    <mergeCell ref="A11:K11"/>
    <mergeCell ref="A14:K14"/>
    <mergeCell ref="A19:K19"/>
    <mergeCell ref="A22:K22"/>
    <mergeCell ref="A25:K25"/>
    <mergeCell ref="A28:K28"/>
    <mergeCell ref="A34:K34"/>
    <mergeCell ref="A44:K44"/>
    <mergeCell ref="A51:K51"/>
    <mergeCell ref="A55:K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1"/>
  <sheetViews>
    <sheetView tabSelected="1" topLeftCell="A25" zoomScaleNormal="100" workbookViewId="0">
      <selection activeCell="E64" sqref="E64"/>
    </sheetView>
  </sheetViews>
  <sheetFormatPr baseColWidth="10" defaultColWidth="9.1640625" defaultRowHeight="13"/>
  <cols>
    <col min="1" max="1" width="7.5" style="5" bestFit="1" customWidth="1"/>
    <col min="2" max="2" width="22.1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8" style="5" customWidth="1"/>
    <col min="7" max="10" width="5.5" style="6" customWidth="1"/>
    <col min="11" max="11" width="11.5" style="35" customWidth="1"/>
    <col min="12" max="12" width="8.5" style="6" bestFit="1" customWidth="1"/>
    <col min="13" max="13" width="16.83203125" style="5" customWidth="1"/>
    <col min="14" max="16384" width="9.1640625" style="3"/>
  </cols>
  <sheetData>
    <row r="1" spans="1:13" s="2" customFormat="1" ht="29" customHeight="1">
      <c r="A1" s="51" t="s">
        <v>491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493</v>
      </c>
      <c r="B3" s="43" t="s">
        <v>0</v>
      </c>
      <c r="C3" s="61" t="s">
        <v>494</v>
      </c>
      <c r="D3" s="61" t="s">
        <v>7</v>
      </c>
      <c r="E3" s="47" t="s">
        <v>495</v>
      </c>
      <c r="F3" s="47" t="s">
        <v>6</v>
      </c>
      <c r="G3" s="47" t="s">
        <v>10</v>
      </c>
      <c r="H3" s="47"/>
      <c r="I3" s="47"/>
      <c r="J3" s="47"/>
      <c r="K3" s="49" t="s">
        <v>390</v>
      </c>
      <c r="L3" s="47" t="s">
        <v>3</v>
      </c>
      <c r="M3" s="62" t="s">
        <v>2</v>
      </c>
    </row>
    <row r="4" spans="1:13" s="1" customFormat="1" ht="21" customHeight="1" thickBot="1">
      <c r="A4" s="60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5</v>
      </c>
      <c r="K4" s="50"/>
      <c r="L4" s="48"/>
      <c r="M4" s="63"/>
    </row>
    <row r="5" spans="1:13" ht="16">
      <c r="A5" s="45" t="s">
        <v>11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12" t="s">
        <v>295</v>
      </c>
      <c r="B6" s="11" t="s">
        <v>12</v>
      </c>
      <c r="C6" s="11" t="s">
        <v>422</v>
      </c>
      <c r="D6" s="11" t="s">
        <v>13</v>
      </c>
      <c r="E6" s="11" t="s">
        <v>496</v>
      </c>
      <c r="F6" s="11" t="s">
        <v>15</v>
      </c>
      <c r="G6" s="25" t="s">
        <v>22</v>
      </c>
      <c r="H6" s="25" t="s">
        <v>23</v>
      </c>
      <c r="I6" s="26" t="s">
        <v>24</v>
      </c>
      <c r="J6" s="12"/>
      <c r="K6" s="36" t="str">
        <f>"67,5"</f>
        <v>67,5</v>
      </c>
      <c r="L6" s="12" t="str">
        <f>"100,8180"</f>
        <v>100,8180</v>
      </c>
      <c r="M6" s="11" t="s">
        <v>25</v>
      </c>
    </row>
    <row r="7" spans="1:13">
      <c r="B7" s="5" t="s">
        <v>297</v>
      </c>
    </row>
    <row r="8" spans="1:13" ht="16">
      <c r="A8" s="41" t="s">
        <v>32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8" t="s">
        <v>295</v>
      </c>
      <c r="B9" s="7" t="s">
        <v>33</v>
      </c>
      <c r="C9" s="7" t="s">
        <v>423</v>
      </c>
      <c r="D9" s="7" t="s">
        <v>34</v>
      </c>
      <c r="E9" s="7" t="s">
        <v>496</v>
      </c>
      <c r="F9" s="7" t="s">
        <v>15</v>
      </c>
      <c r="G9" s="21" t="s">
        <v>37</v>
      </c>
      <c r="H9" s="21" t="s">
        <v>38</v>
      </c>
      <c r="I9" s="22" t="s">
        <v>39</v>
      </c>
      <c r="J9" s="8"/>
      <c r="K9" s="37" t="str">
        <f>"77,5"</f>
        <v>77,5</v>
      </c>
      <c r="L9" s="8" t="str">
        <f>"103,7493"</f>
        <v>103,7493</v>
      </c>
      <c r="M9" s="7" t="s">
        <v>25</v>
      </c>
    </row>
    <row r="10" spans="1:13">
      <c r="A10" s="14" t="s">
        <v>296</v>
      </c>
      <c r="B10" s="13" t="s">
        <v>40</v>
      </c>
      <c r="C10" s="13" t="s">
        <v>424</v>
      </c>
      <c r="D10" s="13" t="s">
        <v>41</v>
      </c>
      <c r="E10" s="13" t="s">
        <v>496</v>
      </c>
      <c r="F10" s="13" t="s">
        <v>15</v>
      </c>
      <c r="G10" s="28" t="s">
        <v>17</v>
      </c>
      <c r="H10" s="28" t="s">
        <v>45</v>
      </c>
      <c r="I10" s="27" t="s">
        <v>30</v>
      </c>
      <c r="J10" s="14"/>
      <c r="K10" s="38" t="str">
        <f>"52,5"</f>
        <v>52,5</v>
      </c>
      <c r="L10" s="14" t="str">
        <f>"70,4970"</f>
        <v>70,4970</v>
      </c>
      <c r="M10" s="13" t="s">
        <v>25</v>
      </c>
    </row>
    <row r="11" spans="1:13">
      <c r="A11" s="10" t="s">
        <v>295</v>
      </c>
      <c r="B11" s="9" t="s">
        <v>392</v>
      </c>
      <c r="C11" s="9" t="s">
        <v>393</v>
      </c>
      <c r="D11" s="9" t="s">
        <v>394</v>
      </c>
      <c r="E11" s="9" t="s">
        <v>497</v>
      </c>
      <c r="F11" s="9" t="s">
        <v>15</v>
      </c>
      <c r="G11" s="23" t="s">
        <v>49</v>
      </c>
      <c r="H11" s="24" t="s">
        <v>37</v>
      </c>
      <c r="I11" s="23" t="s">
        <v>37</v>
      </c>
      <c r="J11" s="10"/>
      <c r="K11" s="39" t="str">
        <f>"70,0"</f>
        <v>70,0</v>
      </c>
      <c r="L11" s="10" t="str">
        <f>"97,8180"</f>
        <v>97,8180</v>
      </c>
      <c r="M11" s="9" t="s">
        <v>88</v>
      </c>
    </row>
    <row r="12" spans="1:13">
      <c r="B12" s="5" t="s">
        <v>297</v>
      </c>
    </row>
    <row r="13" spans="1:13" ht="16">
      <c r="A13" s="41" t="s">
        <v>46</v>
      </c>
      <c r="B13" s="41"/>
      <c r="C13" s="42"/>
      <c r="D13" s="42"/>
      <c r="E13" s="42"/>
      <c r="F13" s="42"/>
      <c r="G13" s="42"/>
      <c r="H13" s="42"/>
      <c r="I13" s="42"/>
      <c r="J13" s="42"/>
    </row>
    <row r="14" spans="1:13">
      <c r="A14" s="12" t="s">
        <v>295</v>
      </c>
      <c r="B14" s="11" t="s">
        <v>47</v>
      </c>
      <c r="C14" s="11" t="s">
        <v>425</v>
      </c>
      <c r="D14" s="11" t="s">
        <v>48</v>
      </c>
      <c r="E14" s="11" t="s">
        <v>496</v>
      </c>
      <c r="F14" s="11" t="s">
        <v>15</v>
      </c>
      <c r="G14" s="25" t="s">
        <v>37</v>
      </c>
      <c r="H14" s="25" t="s">
        <v>24</v>
      </c>
      <c r="I14" s="25" t="s">
        <v>38</v>
      </c>
      <c r="J14" s="12"/>
      <c r="K14" s="36" t="str">
        <f>"77,5"</f>
        <v>77,5</v>
      </c>
      <c r="L14" s="12" t="str">
        <f>"98,0685"</f>
        <v>98,0685</v>
      </c>
      <c r="M14" s="11" t="s">
        <v>25</v>
      </c>
    </row>
    <row r="15" spans="1:13">
      <c r="B15" s="5" t="s">
        <v>297</v>
      </c>
    </row>
    <row r="16" spans="1:13" ht="16">
      <c r="A16" s="41" t="s">
        <v>50</v>
      </c>
      <c r="B16" s="41"/>
      <c r="C16" s="42"/>
      <c r="D16" s="42"/>
      <c r="E16" s="42"/>
      <c r="F16" s="42"/>
      <c r="G16" s="42"/>
      <c r="H16" s="42"/>
      <c r="I16" s="42"/>
      <c r="J16" s="42"/>
    </row>
    <row r="17" spans="1:13">
      <c r="A17" s="12" t="s">
        <v>295</v>
      </c>
      <c r="B17" s="11" t="s">
        <v>51</v>
      </c>
      <c r="C17" s="11" t="s">
        <v>426</v>
      </c>
      <c r="D17" s="11" t="s">
        <v>52</v>
      </c>
      <c r="E17" s="11" t="s">
        <v>496</v>
      </c>
      <c r="F17" s="11" t="s">
        <v>15</v>
      </c>
      <c r="G17" s="25" t="s">
        <v>53</v>
      </c>
      <c r="H17" s="25" t="s">
        <v>39</v>
      </c>
      <c r="I17" s="26" t="s">
        <v>54</v>
      </c>
      <c r="J17" s="12"/>
      <c r="K17" s="36" t="str">
        <f>"82,5"</f>
        <v>82,5</v>
      </c>
      <c r="L17" s="12" t="str">
        <f>"97,0695"</f>
        <v>97,0695</v>
      </c>
      <c r="M17" s="11" t="s">
        <v>25</v>
      </c>
    </row>
    <row r="18" spans="1:13">
      <c r="B18" s="5" t="s">
        <v>297</v>
      </c>
    </row>
    <row r="19" spans="1:13" ht="16">
      <c r="A19" s="41" t="s">
        <v>68</v>
      </c>
      <c r="B19" s="41"/>
      <c r="C19" s="42"/>
      <c r="D19" s="42"/>
      <c r="E19" s="42"/>
      <c r="F19" s="42"/>
      <c r="G19" s="42"/>
      <c r="H19" s="42"/>
      <c r="I19" s="42"/>
      <c r="J19" s="42"/>
    </row>
    <row r="20" spans="1:13">
      <c r="A20" s="12" t="s">
        <v>295</v>
      </c>
      <c r="B20" s="11" t="s">
        <v>74</v>
      </c>
      <c r="C20" s="11" t="s">
        <v>75</v>
      </c>
      <c r="D20" s="11" t="s">
        <v>76</v>
      </c>
      <c r="E20" s="11" t="s">
        <v>497</v>
      </c>
      <c r="F20" s="11" t="s">
        <v>62</v>
      </c>
      <c r="G20" s="25" t="s">
        <v>65</v>
      </c>
      <c r="H20" s="25" t="s">
        <v>78</v>
      </c>
      <c r="I20" s="25" t="s">
        <v>79</v>
      </c>
      <c r="J20" s="12"/>
      <c r="K20" s="36" t="str">
        <f>"125,0"</f>
        <v>125,0</v>
      </c>
      <c r="L20" s="12" t="str">
        <f>"140,8250"</f>
        <v>140,8250</v>
      </c>
      <c r="M20" s="11" t="s">
        <v>80</v>
      </c>
    </row>
    <row r="21" spans="1:13">
      <c r="B21" s="5" t="s">
        <v>297</v>
      </c>
    </row>
    <row r="22" spans="1:13" ht="16">
      <c r="A22" s="41" t="s">
        <v>81</v>
      </c>
      <c r="B22" s="41"/>
      <c r="C22" s="42"/>
      <c r="D22" s="42"/>
      <c r="E22" s="42"/>
      <c r="F22" s="42"/>
      <c r="G22" s="42"/>
      <c r="H22" s="42"/>
      <c r="I22" s="42"/>
      <c r="J22" s="42"/>
    </row>
    <row r="23" spans="1:13">
      <c r="A23" s="12" t="s">
        <v>295</v>
      </c>
      <c r="B23" s="11" t="s">
        <v>93</v>
      </c>
      <c r="C23" s="11" t="s">
        <v>94</v>
      </c>
      <c r="D23" s="11" t="s">
        <v>95</v>
      </c>
      <c r="E23" s="11" t="s">
        <v>497</v>
      </c>
      <c r="F23" s="11" t="s">
        <v>62</v>
      </c>
      <c r="G23" s="25" t="s">
        <v>96</v>
      </c>
      <c r="H23" s="26" t="s">
        <v>97</v>
      </c>
      <c r="I23" s="25" t="s">
        <v>97</v>
      </c>
      <c r="J23" s="12"/>
      <c r="K23" s="36" t="str">
        <f>"97,5"</f>
        <v>97,5</v>
      </c>
      <c r="L23" s="12" t="str">
        <f>"101,4780"</f>
        <v>101,4780</v>
      </c>
      <c r="M23" s="11" t="s">
        <v>67</v>
      </c>
    </row>
    <row r="24" spans="1:13">
      <c r="B24" s="5" t="s">
        <v>297</v>
      </c>
    </row>
    <row r="25" spans="1:13" ht="16">
      <c r="A25" s="41" t="s">
        <v>46</v>
      </c>
      <c r="B25" s="41"/>
      <c r="C25" s="42"/>
      <c r="D25" s="42"/>
      <c r="E25" s="42"/>
      <c r="F25" s="42"/>
      <c r="G25" s="42"/>
      <c r="H25" s="42"/>
      <c r="I25" s="42"/>
      <c r="J25" s="42"/>
    </row>
    <row r="26" spans="1:13">
      <c r="A26" s="8" t="s">
        <v>295</v>
      </c>
      <c r="B26" s="7" t="s">
        <v>104</v>
      </c>
      <c r="C26" s="7" t="s">
        <v>427</v>
      </c>
      <c r="D26" s="7" t="s">
        <v>105</v>
      </c>
      <c r="E26" s="7" t="s">
        <v>496</v>
      </c>
      <c r="F26" s="7" t="s">
        <v>15</v>
      </c>
      <c r="G26" s="21" t="s">
        <v>57</v>
      </c>
      <c r="H26" s="21" t="s">
        <v>39</v>
      </c>
      <c r="I26" s="21" t="s">
        <v>106</v>
      </c>
      <c r="J26" s="8"/>
      <c r="K26" s="37" t="str">
        <f>"87,5"</f>
        <v>87,5</v>
      </c>
      <c r="L26" s="8" t="str">
        <f>"87,4562"</f>
        <v>87,4562</v>
      </c>
      <c r="M26" s="7" t="s">
        <v>25</v>
      </c>
    </row>
    <row r="27" spans="1:13">
      <c r="A27" s="14" t="s">
        <v>296</v>
      </c>
      <c r="B27" s="13" t="s">
        <v>107</v>
      </c>
      <c r="C27" s="13" t="s">
        <v>428</v>
      </c>
      <c r="D27" s="13" t="s">
        <v>108</v>
      </c>
      <c r="E27" s="13" t="s">
        <v>496</v>
      </c>
      <c r="F27" s="13" t="s">
        <v>15</v>
      </c>
      <c r="G27" s="28" t="s">
        <v>57</v>
      </c>
      <c r="H27" s="28" t="s">
        <v>38</v>
      </c>
      <c r="I27" s="28" t="s">
        <v>39</v>
      </c>
      <c r="J27" s="14"/>
      <c r="K27" s="38" t="str">
        <f>"82,5"</f>
        <v>82,5</v>
      </c>
      <c r="L27" s="14" t="str">
        <f>"101,9700"</f>
        <v>101,9700</v>
      </c>
      <c r="M27" s="13" t="s">
        <v>25</v>
      </c>
    </row>
    <row r="28" spans="1:13">
      <c r="A28" s="10" t="s">
        <v>298</v>
      </c>
      <c r="B28" s="9" t="s">
        <v>111</v>
      </c>
      <c r="C28" s="9" t="s">
        <v>429</v>
      </c>
      <c r="D28" s="9" t="s">
        <v>112</v>
      </c>
      <c r="E28" s="9" t="s">
        <v>496</v>
      </c>
      <c r="F28" s="9" t="s">
        <v>15</v>
      </c>
      <c r="G28" s="23" t="s">
        <v>35</v>
      </c>
      <c r="H28" s="23" t="s">
        <v>22</v>
      </c>
      <c r="I28" s="23" t="s">
        <v>49</v>
      </c>
      <c r="J28" s="10"/>
      <c r="K28" s="39" t="str">
        <f>"65,0"</f>
        <v>65,0</v>
      </c>
      <c r="L28" s="10" t="str">
        <f>"86,8010"</f>
        <v>86,8010</v>
      </c>
      <c r="M28" s="9" t="s">
        <v>25</v>
      </c>
    </row>
    <row r="29" spans="1:13">
      <c r="B29" s="5" t="s">
        <v>297</v>
      </c>
    </row>
    <row r="30" spans="1:13" ht="16">
      <c r="A30" s="41" t="s">
        <v>68</v>
      </c>
      <c r="B30" s="41"/>
      <c r="C30" s="42"/>
      <c r="D30" s="42"/>
      <c r="E30" s="42"/>
      <c r="F30" s="42"/>
      <c r="G30" s="42"/>
      <c r="H30" s="42"/>
      <c r="I30" s="42"/>
      <c r="J30" s="42"/>
    </row>
    <row r="31" spans="1:13">
      <c r="A31" s="12" t="s">
        <v>295</v>
      </c>
      <c r="B31" s="11" t="s">
        <v>117</v>
      </c>
      <c r="C31" s="11" t="s">
        <v>430</v>
      </c>
      <c r="D31" s="11" t="s">
        <v>118</v>
      </c>
      <c r="E31" s="11" t="s">
        <v>496</v>
      </c>
      <c r="F31" s="11" t="s">
        <v>15</v>
      </c>
      <c r="G31" s="25" t="s">
        <v>66</v>
      </c>
      <c r="H31" s="25" t="s">
        <v>119</v>
      </c>
      <c r="I31" s="25" t="s">
        <v>65</v>
      </c>
      <c r="J31" s="12"/>
      <c r="K31" s="36" t="str">
        <f>"110,0"</f>
        <v>110,0</v>
      </c>
      <c r="L31" s="12" t="str">
        <f>"98,1090"</f>
        <v>98,1090</v>
      </c>
      <c r="M31" s="11" t="s">
        <v>25</v>
      </c>
    </row>
    <row r="32" spans="1:13">
      <c r="B32" s="5" t="s">
        <v>297</v>
      </c>
    </row>
    <row r="33" spans="1:13" ht="16">
      <c r="A33" s="41" t="s">
        <v>81</v>
      </c>
      <c r="B33" s="41"/>
      <c r="C33" s="42"/>
      <c r="D33" s="42"/>
      <c r="E33" s="42"/>
      <c r="F33" s="42"/>
      <c r="G33" s="42"/>
      <c r="H33" s="42"/>
      <c r="I33" s="42"/>
      <c r="J33" s="42"/>
    </row>
    <row r="34" spans="1:13">
      <c r="A34" s="12" t="s">
        <v>295</v>
      </c>
      <c r="B34" s="11" t="s">
        <v>125</v>
      </c>
      <c r="C34" s="11" t="s">
        <v>431</v>
      </c>
      <c r="D34" s="11" t="s">
        <v>126</v>
      </c>
      <c r="E34" s="11" t="s">
        <v>496</v>
      </c>
      <c r="F34" s="11" t="s">
        <v>15</v>
      </c>
      <c r="G34" s="25" t="s">
        <v>127</v>
      </c>
      <c r="H34" s="26" t="s">
        <v>79</v>
      </c>
      <c r="I34" s="26" t="s">
        <v>79</v>
      </c>
      <c r="J34" s="12"/>
      <c r="K34" s="36" t="str">
        <f>"120,0"</f>
        <v>120,0</v>
      </c>
      <c r="L34" s="12" t="str">
        <f>"99,8040"</f>
        <v>99,8040</v>
      </c>
      <c r="M34" s="11" t="s">
        <v>25</v>
      </c>
    </row>
    <row r="35" spans="1:13">
      <c r="B35" s="5" t="s">
        <v>297</v>
      </c>
    </row>
    <row r="36" spans="1:13" ht="16">
      <c r="A36" s="41" t="s">
        <v>149</v>
      </c>
      <c r="B36" s="41"/>
      <c r="C36" s="42"/>
      <c r="D36" s="42"/>
      <c r="E36" s="42"/>
      <c r="F36" s="42"/>
      <c r="G36" s="42"/>
      <c r="H36" s="42"/>
      <c r="I36" s="42"/>
      <c r="J36" s="42"/>
    </row>
    <row r="37" spans="1:13">
      <c r="A37" s="8" t="s">
        <v>295</v>
      </c>
      <c r="B37" s="7" t="s">
        <v>162</v>
      </c>
      <c r="C37" s="7" t="s">
        <v>432</v>
      </c>
      <c r="D37" s="7" t="s">
        <v>163</v>
      </c>
      <c r="E37" s="7" t="s">
        <v>496</v>
      </c>
      <c r="F37" s="7" t="s">
        <v>15</v>
      </c>
      <c r="G37" s="21" t="s">
        <v>116</v>
      </c>
      <c r="H37" s="21" t="s">
        <v>124</v>
      </c>
      <c r="I37" s="22" t="s">
        <v>133</v>
      </c>
      <c r="J37" s="8"/>
      <c r="K37" s="37" t="str">
        <f>"150,0"</f>
        <v>150,0</v>
      </c>
      <c r="L37" s="8" t="str">
        <f>"107,8950"</f>
        <v>107,8950</v>
      </c>
      <c r="M37" s="7" t="s">
        <v>25</v>
      </c>
    </row>
    <row r="38" spans="1:13">
      <c r="A38" s="14" t="s">
        <v>295</v>
      </c>
      <c r="B38" s="13" t="s">
        <v>395</v>
      </c>
      <c r="C38" s="13" t="s">
        <v>396</v>
      </c>
      <c r="D38" s="13" t="s">
        <v>397</v>
      </c>
      <c r="E38" s="13" t="s">
        <v>497</v>
      </c>
      <c r="F38" s="13" t="s">
        <v>62</v>
      </c>
      <c r="G38" s="28" t="s">
        <v>201</v>
      </c>
      <c r="H38" s="27" t="s">
        <v>245</v>
      </c>
      <c r="I38" s="27" t="s">
        <v>245</v>
      </c>
      <c r="J38" s="14"/>
      <c r="K38" s="38" t="str">
        <f>"230,0"</f>
        <v>230,0</v>
      </c>
      <c r="L38" s="14" t="str">
        <f>"173,1210"</f>
        <v>173,1210</v>
      </c>
      <c r="M38" s="13" t="s">
        <v>488</v>
      </c>
    </row>
    <row r="39" spans="1:13">
      <c r="A39" s="10" t="s">
        <v>296</v>
      </c>
      <c r="B39" s="9" t="s">
        <v>165</v>
      </c>
      <c r="C39" s="9" t="s">
        <v>182</v>
      </c>
      <c r="D39" s="9" t="s">
        <v>167</v>
      </c>
      <c r="E39" s="9" t="s">
        <v>497</v>
      </c>
      <c r="F39" s="9" t="s">
        <v>62</v>
      </c>
      <c r="G39" s="24" t="s">
        <v>168</v>
      </c>
      <c r="H39" s="23" t="s">
        <v>169</v>
      </c>
      <c r="I39" s="24" t="s">
        <v>170</v>
      </c>
      <c r="J39" s="10"/>
      <c r="K39" s="39" t="str">
        <f>"210,0"</f>
        <v>210,0</v>
      </c>
      <c r="L39" s="10" t="str">
        <f>"149,6460"</f>
        <v>149,6460</v>
      </c>
      <c r="M39" s="9" t="s">
        <v>171</v>
      </c>
    </row>
    <row r="40" spans="1:13">
      <c r="B40" s="5" t="s">
        <v>297</v>
      </c>
    </row>
    <row r="41" spans="1:13" ht="16">
      <c r="A41" s="41" t="s">
        <v>186</v>
      </c>
      <c r="B41" s="41"/>
      <c r="C41" s="42"/>
      <c r="D41" s="42"/>
      <c r="E41" s="42"/>
      <c r="F41" s="42"/>
      <c r="G41" s="42"/>
      <c r="H41" s="42"/>
      <c r="I41" s="42"/>
      <c r="J41" s="42"/>
    </row>
    <row r="42" spans="1:13">
      <c r="A42" s="8" t="s">
        <v>295</v>
      </c>
      <c r="B42" s="7" t="s">
        <v>398</v>
      </c>
      <c r="C42" s="7" t="s">
        <v>399</v>
      </c>
      <c r="D42" s="7" t="s">
        <v>400</v>
      </c>
      <c r="E42" s="7" t="s">
        <v>498</v>
      </c>
      <c r="F42" s="7" t="s">
        <v>62</v>
      </c>
      <c r="G42" s="21" t="s">
        <v>401</v>
      </c>
      <c r="H42" s="22" t="s">
        <v>402</v>
      </c>
      <c r="I42" s="22" t="s">
        <v>200</v>
      </c>
      <c r="J42" s="8"/>
      <c r="K42" s="37" t="str">
        <f>"217,5"</f>
        <v>217,5</v>
      </c>
      <c r="L42" s="8" t="str">
        <f>"146,0295"</f>
        <v>146,0295</v>
      </c>
      <c r="M42" s="7" t="s">
        <v>145</v>
      </c>
    </row>
    <row r="43" spans="1:13">
      <c r="A43" s="14" t="s">
        <v>295</v>
      </c>
      <c r="B43" s="13" t="s">
        <v>398</v>
      </c>
      <c r="C43" s="13" t="s">
        <v>403</v>
      </c>
      <c r="D43" s="13" t="s">
        <v>400</v>
      </c>
      <c r="E43" s="13" t="s">
        <v>497</v>
      </c>
      <c r="F43" s="13" t="s">
        <v>62</v>
      </c>
      <c r="G43" s="28" t="s">
        <v>401</v>
      </c>
      <c r="H43" s="27" t="s">
        <v>402</v>
      </c>
      <c r="I43" s="27" t="s">
        <v>200</v>
      </c>
      <c r="J43" s="14"/>
      <c r="K43" s="38" t="str">
        <f>"217,5"</f>
        <v>217,5</v>
      </c>
      <c r="L43" s="14" t="str">
        <f>"146,0295"</f>
        <v>146,0295</v>
      </c>
      <c r="M43" s="13" t="s">
        <v>145</v>
      </c>
    </row>
    <row r="44" spans="1:13">
      <c r="A44" s="10" t="s">
        <v>295</v>
      </c>
      <c r="B44" s="9" t="s">
        <v>404</v>
      </c>
      <c r="C44" s="9" t="s">
        <v>433</v>
      </c>
      <c r="D44" s="9" t="s">
        <v>405</v>
      </c>
      <c r="E44" s="9" t="s">
        <v>499</v>
      </c>
      <c r="F44" s="9" t="s">
        <v>15</v>
      </c>
      <c r="G44" s="23" t="s">
        <v>85</v>
      </c>
      <c r="H44" s="23" t="s">
        <v>116</v>
      </c>
      <c r="I44" s="23" t="s">
        <v>124</v>
      </c>
      <c r="J44" s="10"/>
      <c r="K44" s="39" t="str">
        <f>"150,0"</f>
        <v>150,0</v>
      </c>
      <c r="L44" s="10" t="str">
        <f>"178,1685"</f>
        <v>178,1685</v>
      </c>
      <c r="M44" s="9" t="s">
        <v>88</v>
      </c>
    </row>
    <row r="45" spans="1:13">
      <c r="B45" s="5" t="s">
        <v>297</v>
      </c>
    </row>
    <row r="46" spans="1:13" ht="16">
      <c r="A46" s="41" t="s">
        <v>212</v>
      </c>
      <c r="B46" s="41"/>
      <c r="C46" s="42"/>
      <c r="D46" s="42"/>
      <c r="E46" s="42"/>
      <c r="F46" s="42"/>
      <c r="G46" s="42"/>
      <c r="H46" s="42"/>
      <c r="I46" s="42"/>
      <c r="J46" s="42"/>
    </row>
    <row r="47" spans="1:13">
      <c r="A47" s="8" t="s">
        <v>300</v>
      </c>
      <c r="B47" s="7" t="s">
        <v>353</v>
      </c>
      <c r="C47" s="7" t="s">
        <v>354</v>
      </c>
      <c r="D47" s="7" t="s">
        <v>355</v>
      </c>
      <c r="E47" s="7" t="s">
        <v>498</v>
      </c>
      <c r="F47" s="7" t="s">
        <v>15</v>
      </c>
      <c r="G47" s="22" t="s">
        <v>170</v>
      </c>
      <c r="H47" s="8"/>
      <c r="I47" s="8"/>
      <c r="J47" s="8"/>
      <c r="K47" s="37">
        <v>0</v>
      </c>
      <c r="L47" s="8" t="str">
        <f>"0,0000"</f>
        <v>0,0000</v>
      </c>
      <c r="M47" s="7" t="s">
        <v>25</v>
      </c>
    </row>
    <row r="48" spans="1:13">
      <c r="A48" s="14" t="s">
        <v>295</v>
      </c>
      <c r="B48" s="13" t="s">
        <v>406</v>
      </c>
      <c r="C48" s="13" t="s">
        <v>241</v>
      </c>
      <c r="D48" s="13" t="s">
        <v>219</v>
      </c>
      <c r="E48" s="13" t="s">
        <v>497</v>
      </c>
      <c r="F48" s="13" t="s">
        <v>62</v>
      </c>
      <c r="G48" s="27" t="s">
        <v>170</v>
      </c>
      <c r="H48" s="28" t="s">
        <v>170</v>
      </c>
      <c r="I48" s="27" t="s">
        <v>201</v>
      </c>
      <c r="J48" s="14"/>
      <c r="K48" s="38" t="str">
        <f>"220,0"</f>
        <v>220,0</v>
      </c>
      <c r="L48" s="14" t="str">
        <f>"140,4480"</f>
        <v>140,4480</v>
      </c>
      <c r="M48" s="13" t="s">
        <v>145</v>
      </c>
    </row>
    <row r="49" spans="1:13">
      <c r="A49" s="10" t="s">
        <v>296</v>
      </c>
      <c r="B49" s="9" t="s">
        <v>217</v>
      </c>
      <c r="C49" s="9" t="s">
        <v>218</v>
      </c>
      <c r="D49" s="9" t="s">
        <v>219</v>
      </c>
      <c r="E49" s="9" t="s">
        <v>497</v>
      </c>
      <c r="F49" s="9" t="s">
        <v>15</v>
      </c>
      <c r="G49" s="23" t="s">
        <v>124</v>
      </c>
      <c r="H49" s="23" t="s">
        <v>133</v>
      </c>
      <c r="I49" s="23" t="s">
        <v>153</v>
      </c>
      <c r="J49" s="10"/>
      <c r="K49" s="39" t="str">
        <f>"175,0"</f>
        <v>175,0</v>
      </c>
      <c r="L49" s="10" t="str">
        <f>"111,7200"</f>
        <v>111,7200</v>
      </c>
      <c r="M49" s="9" t="s">
        <v>25</v>
      </c>
    </row>
    <row r="50" spans="1:13">
      <c r="B50" s="5" t="s">
        <v>297</v>
      </c>
    </row>
    <row r="51" spans="1:13" ht="16">
      <c r="A51" s="41" t="s">
        <v>223</v>
      </c>
      <c r="B51" s="41"/>
      <c r="C51" s="42"/>
      <c r="D51" s="42"/>
      <c r="E51" s="42"/>
      <c r="F51" s="42"/>
      <c r="G51" s="42"/>
      <c r="H51" s="42"/>
      <c r="I51" s="42"/>
      <c r="J51" s="42"/>
    </row>
    <row r="52" spans="1:13">
      <c r="A52" s="8" t="s">
        <v>295</v>
      </c>
      <c r="B52" s="7" t="s">
        <v>407</v>
      </c>
      <c r="C52" s="7" t="s">
        <v>434</v>
      </c>
      <c r="D52" s="7" t="s">
        <v>408</v>
      </c>
      <c r="E52" s="7" t="s">
        <v>496</v>
      </c>
      <c r="F52" s="7" t="s">
        <v>62</v>
      </c>
      <c r="G52" s="21" t="s">
        <v>200</v>
      </c>
      <c r="H52" s="21" t="s">
        <v>409</v>
      </c>
      <c r="I52" s="21" t="s">
        <v>410</v>
      </c>
      <c r="J52" s="8"/>
      <c r="K52" s="37" t="str">
        <f>"242,5"</f>
        <v>242,5</v>
      </c>
      <c r="L52" s="8" t="str">
        <f>"149,6710"</f>
        <v>149,6710</v>
      </c>
      <c r="M52" s="7"/>
    </row>
    <row r="53" spans="1:13">
      <c r="A53" s="14" t="s">
        <v>295</v>
      </c>
      <c r="B53" s="13" t="s">
        <v>411</v>
      </c>
      <c r="C53" s="13" t="s">
        <v>412</v>
      </c>
      <c r="D53" s="13" t="s">
        <v>413</v>
      </c>
      <c r="E53" s="13" t="s">
        <v>498</v>
      </c>
      <c r="F53" s="13" t="s">
        <v>62</v>
      </c>
      <c r="G53" s="27" t="s">
        <v>170</v>
      </c>
      <c r="H53" s="28" t="s">
        <v>200</v>
      </c>
      <c r="I53" s="27" t="s">
        <v>201</v>
      </c>
      <c r="J53" s="14"/>
      <c r="K53" s="38" t="str">
        <f>"225,0"</f>
        <v>225,0</v>
      </c>
      <c r="L53" s="14" t="str">
        <f>"142,1550"</f>
        <v>142,1550</v>
      </c>
      <c r="M53" s="13" t="s">
        <v>145</v>
      </c>
    </row>
    <row r="54" spans="1:13">
      <c r="A54" s="14" t="s">
        <v>295</v>
      </c>
      <c r="B54" s="13" t="s">
        <v>231</v>
      </c>
      <c r="C54" s="13" t="s">
        <v>232</v>
      </c>
      <c r="D54" s="13" t="s">
        <v>233</v>
      </c>
      <c r="E54" s="13" t="s">
        <v>497</v>
      </c>
      <c r="F54" s="13" t="s">
        <v>62</v>
      </c>
      <c r="G54" s="28" t="s">
        <v>237</v>
      </c>
      <c r="H54" s="28" t="s">
        <v>238</v>
      </c>
      <c r="I54" s="27" t="s">
        <v>239</v>
      </c>
      <c r="J54" s="14"/>
      <c r="K54" s="38" t="str">
        <f>"292,5"</f>
        <v>292,5</v>
      </c>
      <c r="L54" s="14" t="str">
        <f>"180,2677"</f>
        <v>180,2677</v>
      </c>
      <c r="M54" s="13"/>
    </row>
    <row r="55" spans="1:13">
      <c r="A55" s="10" t="s">
        <v>296</v>
      </c>
      <c r="B55" s="9" t="s">
        <v>407</v>
      </c>
      <c r="C55" s="9" t="s">
        <v>414</v>
      </c>
      <c r="D55" s="9" t="s">
        <v>408</v>
      </c>
      <c r="E55" s="9" t="s">
        <v>497</v>
      </c>
      <c r="F55" s="9" t="s">
        <v>62</v>
      </c>
      <c r="G55" s="23" t="s">
        <v>200</v>
      </c>
      <c r="H55" s="23" t="s">
        <v>409</v>
      </c>
      <c r="I55" s="23" t="s">
        <v>410</v>
      </c>
      <c r="J55" s="10"/>
      <c r="K55" s="39" t="str">
        <f>"242,5"</f>
        <v>242,5</v>
      </c>
      <c r="L55" s="10" t="str">
        <f>"149,6710"</f>
        <v>149,6710</v>
      </c>
      <c r="M55" s="9"/>
    </row>
    <row r="56" spans="1:13">
      <c r="B56" s="5" t="s">
        <v>297</v>
      </c>
    </row>
    <row r="57" spans="1:13" ht="16">
      <c r="A57" s="41" t="s">
        <v>246</v>
      </c>
      <c r="B57" s="41"/>
      <c r="C57" s="42"/>
      <c r="D57" s="42"/>
      <c r="E57" s="42"/>
      <c r="F57" s="42"/>
      <c r="G57" s="42"/>
      <c r="H57" s="42"/>
      <c r="I57" s="42"/>
      <c r="J57" s="42"/>
    </row>
    <row r="58" spans="1:13">
      <c r="A58" s="8" t="s">
        <v>295</v>
      </c>
      <c r="B58" s="7" t="s">
        <v>415</v>
      </c>
      <c r="C58" s="7" t="s">
        <v>435</v>
      </c>
      <c r="D58" s="7" t="s">
        <v>416</v>
      </c>
      <c r="E58" s="7" t="s">
        <v>496</v>
      </c>
      <c r="F58" s="7" t="s">
        <v>62</v>
      </c>
      <c r="G58" s="21" t="s">
        <v>168</v>
      </c>
      <c r="H58" s="21" t="s">
        <v>170</v>
      </c>
      <c r="I58" s="22" t="s">
        <v>201</v>
      </c>
      <c r="J58" s="8"/>
      <c r="K58" s="37" t="str">
        <f>"220,0"</f>
        <v>220,0</v>
      </c>
      <c r="L58" s="8" t="str">
        <f>"131,2960"</f>
        <v>131,2960</v>
      </c>
      <c r="M58" s="7" t="s">
        <v>417</v>
      </c>
    </row>
    <row r="59" spans="1:13">
      <c r="A59" s="14" t="s">
        <v>295</v>
      </c>
      <c r="B59" s="13" t="s">
        <v>415</v>
      </c>
      <c r="C59" s="13" t="s">
        <v>418</v>
      </c>
      <c r="D59" s="13" t="s">
        <v>416</v>
      </c>
      <c r="E59" s="13" t="s">
        <v>497</v>
      </c>
      <c r="F59" s="13" t="s">
        <v>62</v>
      </c>
      <c r="G59" s="28" t="s">
        <v>168</v>
      </c>
      <c r="H59" s="28" t="s">
        <v>170</v>
      </c>
      <c r="I59" s="27" t="s">
        <v>201</v>
      </c>
      <c r="J59" s="14"/>
      <c r="K59" s="38" t="str">
        <f>"220,0"</f>
        <v>220,0</v>
      </c>
      <c r="L59" s="14" t="str">
        <f>"131,2960"</f>
        <v>131,2960</v>
      </c>
      <c r="M59" s="13" t="s">
        <v>417</v>
      </c>
    </row>
    <row r="60" spans="1:13">
      <c r="A60" s="14" t="s">
        <v>295</v>
      </c>
      <c r="B60" s="13" t="s">
        <v>255</v>
      </c>
      <c r="C60" s="13" t="s">
        <v>436</v>
      </c>
      <c r="D60" s="13" t="s">
        <v>256</v>
      </c>
      <c r="E60" s="13" t="s">
        <v>499</v>
      </c>
      <c r="F60" s="13" t="s">
        <v>62</v>
      </c>
      <c r="G60" s="28" t="s">
        <v>135</v>
      </c>
      <c r="H60" s="28" t="s">
        <v>139</v>
      </c>
      <c r="I60" s="27" t="s">
        <v>168</v>
      </c>
      <c r="J60" s="14"/>
      <c r="K60" s="38" t="str">
        <f>"190,0"</f>
        <v>190,0</v>
      </c>
      <c r="L60" s="14" t="str">
        <f>"135,4533"</f>
        <v>135,4533</v>
      </c>
      <c r="M60" s="13" t="s">
        <v>67</v>
      </c>
    </row>
    <row r="61" spans="1:13">
      <c r="A61" s="10" t="s">
        <v>296</v>
      </c>
      <c r="B61" s="9" t="s">
        <v>367</v>
      </c>
      <c r="C61" s="9" t="s">
        <v>437</v>
      </c>
      <c r="D61" s="9" t="s">
        <v>368</v>
      </c>
      <c r="E61" s="9" t="s">
        <v>499</v>
      </c>
      <c r="F61" s="9" t="s">
        <v>15</v>
      </c>
      <c r="G61" s="23" t="s">
        <v>124</v>
      </c>
      <c r="H61" s="23" t="s">
        <v>133</v>
      </c>
      <c r="I61" s="23" t="s">
        <v>152</v>
      </c>
      <c r="J61" s="23" t="s">
        <v>134</v>
      </c>
      <c r="K61" s="39" t="str">
        <f>"165,0"</f>
        <v>165,0</v>
      </c>
      <c r="L61" s="10" t="str">
        <f>"112,6283"</f>
        <v>112,6283</v>
      </c>
      <c r="M61" s="9" t="s">
        <v>88</v>
      </c>
    </row>
    <row r="62" spans="1:13">
      <c r="B62" s="5" t="s">
        <v>297</v>
      </c>
    </row>
    <row r="63" spans="1:13" ht="16">
      <c r="A63" s="41" t="s">
        <v>257</v>
      </c>
      <c r="B63" s="41"/>
      <c r="C63" s="42"/>
      <c r="D63" s="42"/>
      <c r="E63" s="42"/>
      <c r="F63" s="42"/>
      <c r="G63" s="42"/>
      <c r="H63" s="42"/>
      <c r="I63" s="42"/>
      <c r="J63" s="42"/>
    </row>
    <row r="64" spans="1:13">
      <c r="A64" s="12" t="s">
        <v>295</v>
      </c>
      <c r="B64" s="11" t="s">
        <v>369</v>
      </c>
      <c r="C64" s="11" t="s">
        <v>370</v>
      </c>
      <c r="D64" s="11" t="s">
        <v>371</v>
      </c>
      <c r="E64" s="11" t="s">
        <v>497</v>
      </c>
      <c r="F64" s="11" t="s">
        <v>372</v>
      </c>
      <c r="G64" s="25" t="s">
        <v>419</v>
      </c>
      <c r="H64" s="25" t="s">
        <v>420</v>
      </c>
      <c r="I64" s="25" t="s">
        <v>421</v>
      </c>
      <c r="J64" s="12"/>
      <c r="K64" s="36" t="str">
        <f>"322,5"</f>
        <v>322,5</v>
      </c>
      <c r="L64" s="12" t="str">
        <f>"184,5990"</f>
        <v>184,5990</v>
      </c>
      <c r="M64" s="11"/>
    </row>
    <row r="65" spans="2:5">
      <c r="B65" s="5" t="s">
        <v>297</v>
      </c>
    </row>
    <row r="66" spans="2:5">
      <c r="B66" s="5" t="s">
        <v>297</v>
      </c>
    </row>
    <row r="67" spans="2:5">
      <c r="B67" s="5" t="s">
        <v>297</v>
      </c>
    </row>
    <row r="68" spans="2:5" ht="18">
      <c r="B68" s="16" t="s">
        <v>260</v>
      </c>
      <c r="C68" s="16"/>
    </row>
    <row r="69" spans="2:5" ht="16">
      <c r="B69" s="17" t="s">
        <v>261</v>
      </c>
      <c r="C69" s="17"/>
    </row>
    <row r="70" spans="2:5" ht="14">
      <c r="B70" s="18"/>
      <c r="C70" s="19" t="s">
        <v>262</v>
      </c>
    </row>
    <row r="71" spans="2:5" ht="14">
      <c r="B71" s="20" t="s">
        <v>263</v>
      </c>
      <c r="C71" s="20" t="s">
        <v>264</v>
      </c>
      <c r="D71" s="20" t="s">
        <v>483</v>
      </c>
      <c r="E71" s="20" t="s">
        <v>375</v>
      </c>
    </row>
    <row r="72" spans="2:5">
      <c r="B72" s="5" t="s">
        <v>33</v>
      </c>
      <c r="C72" s="5" t="s">
        <v>262</v>
      </c>
      <c r="D72" s="6" t="s">
        <v>268</v>
      </c>
      <c r="E72" s="6" t="s">
        <v>38</v>
      </c>
    </row>
    <row r="73" spans="2:5">
      <c r="B73" s="5" t="s">
        <v>12</v>
      </c>
      <c r="C73" s="5" t="s">
        <v>262</v>
      </c>
      <c r="D73" s="6" t="s">
        <v>270</v>
      </c>
      <c r="E73" s="6" t="s">
        <v>23</v>
      </c>
    </row>
    <row r="74" spans="2:5">
      <c r="B74" s="5" t="s">
        <v>47</v>
      </c>
      <c r="C74" s="5" t="s">
        <v>262</v>
      </c>
      <c r="D74" s="6" t="s">
        <v>267</v>
      </c>
      <c r="E74" s="6" t="s">
        <v>38</v>
      </c>
    </row>
    <row r="76" spans="2:5" ht="14">
      <c r="B76" s="18"/>
      <c r="C76" s="19" t="s">
        <v>271</v>
      </c>
    </row>
    <row r="77" spans="2:5" ht="14">
      <c r="B77" s="20" t="s">
        <v>263</v>
      </c>
      <c r="C77" s="20" t="s">
        <v>264</v>
      </c>
      <c r="D77" s="20" t="s">
        <v>483</v>
      </c>
      <c r="E77" s="20" t="s">
        <v>375</v>
      </c>
    </row>
    <row r="78" spans="2:5">
      <c r="B78" s="5" t="s">
        <v>74</v>
      </c>
      <c r="C78" s="5" t="s">
        <v>271</v>
      </c>
      <c r="D78" s="6" t="s">
        <v>276</v>
      </c>
      <c r="E78" s="6" t="s">
        <v>79</v>
      </c>
    </row>
    <row r="79" spans="2:5">
      <c r="B79" s="5" t="s">
        <v>93</v>
      </c>
      <c r="C79" s="5" t="s">
        <v>271</v>
      </c>
      <c r="D79" s="6" t="s">
        <v>272</v>
      </c>
      <c r="E79" s="6" t="s">
        <v>97</v>
      </c>
    </row>
    <row r="80" spans="2:5">
      <c r="B80" s="5" t="s">
        <v>392</v>
      </c>
      <c r="C80" s="5" t="s">
        <v>271</v>
      </c>
      <c r="D80" s="6" t="s">
        <v>268</v>
      </c>
      <c r="E80" s="6" t="s">
        <v>37</v>
      </c>
    </row>
    <row r="83" spans="2:5" ht="16">
      <c r="B83" s="17" t="s">
        <v>278</v>
      </c>
      <c r="C83" s="17"/>
    </row>
    <row r="84" spans="2:5" ht="14">
      <c r="B84" s="18"/>
      <c r="C84" s="19" t="s">
        <v>279</v>
      </c>
    </row>
    <row r="85" spans="2:5" ht="14">
      <c r="B85" s="20" t="s">
        <v>263</v>
      </c>
      <c r="C85" s="20" t="s">
        <v>264</v>
      </c>
      <c r="D85" s="20" t="s">
        <v>483</v>
      </c>
      <c r="E85" s="20" t="s">
        <v>375</v>
      </c>
    </row>
    <row r="86" spans="2:5">
      <c r="B86" s="5" t="s">
        <v>407</v>
      </c>
      <c r="C86" s="5" t="s">
        <v>452</v>
      </c>
      <c r="D86" s="6" t="s">
        <v>291</v>
      </c>
      <c r="E86" s="6" t="s">
        <v>410</v>
      </c>
    </row>
    <row r="87" spans="2:5">
      <c r="B87" s="5" t="s">
        <v>415</v>
      </c>
      <c r="C87" s="5" t="s">
        <v>452</v>
      </c>
      <c r="D87" s="6" t="s">
        <v>289</v>
      </c>
      <c r="E87" s="6" t="s">
        <v>170</v>
      </c>
    </row>
    <row r="88" spans="2:5">
      <c r="B88" s="5" t="s">
        <v>162</v>
      </c>
      <c r="C88" s="5" t="s">
        <v>452</v>
      </c>
      <c r="D88" s="6" t="s">
        <v>280</v>
      </c>
      <c r="E88" s="6" t="s">
        <v>124</v>
      </c>
    </row>
    <row r="90" spans="2:5" ht="14">
      <c r="B90" s="18"/>
      <c r="C90" s="19" t="s">
        <v>271</v>
      </c>
    </row>
    <row r="91" spans="2:5" ht="14">
      <c r="B91" s="20" t="s">
        <v>263</v>
      </c>
      <c r="C91" s="20" t="s">
        <v>264</v>
      </c>
      <c r="D91" s="20" t="s">
        <v>483</v>
      </c>
      <c r="E91" s="20" t="s">
        <v>375</v>
      </c>
    </row>
    <row r="92" spans="2:5">
      <c r="B92" s="5" t="s">
        <v>369</v>
      </c>
      <c r="C92" s="5" t="s">
        <v>271</v>
      </c>
      <c r="D92" s="6" t="s">
        <v>384</v>
      </c>
      <c r="E92" s="6" t="s">
        <v>421</v>
      </c>
    </row>
    <row r="93" spans="2:5">
      <c r="B93" s="5" t="s">
        <v>231</v>
      </c>
      <c r="C93" s="5" t="s">
        <v>271</v>
      </c>
      <c r="D93" s="6" t="s">
        <v>291</v>
      </c>
      <c r="E93" s="6" t="s">
        <v>238</v>
      </c>
    </row>
    <row r="94" spans="2:5">
      <c r="B94" s="5" t="s">
        <v>395</v>
      </c>
      <c r="C94" s="5" t="s">
        <v>271</v>
      </c>
      <c r="D94" s="6" t="s">
        <v>280</v>
      </c>
      <c r="E94" s="6" t="s">
        <v>201</v>
      </c>
    </row>
    <row r="96" spans="2:5" ht="14">
      <c r="B96" s="18"/>
      <c r="C96" s="19" t="s">
        <v>294</v>
      </c>
    </row>
    <row r="97" spans="2:5" ht="14">
      <c r="B97" s="20" t="s">
        <v>263</v>
      </c>
      <c r="C97" s="20" t="s">
        <v>264</v>
      </c>
      <c r="D97" s="20" t="s">
        <v>483</v>
      </c>
      <c r="E97" s="20" t="s">
        <v>375</v>
      </c>
    </row>
    <row r="98" spans="2:5">
      <c r="B98" s="5" t="s">
        <v>404</v>
      </c>
      <c r="C98" s="5" t="s">
        <v>294</v>
      </c>
      <c r="D98" s="6" t="s">
        <v>285</v>
      </c>
      <c r="E98" s="6" t="s">
        <v>124</v>
      </c>
    </row>
    <row r="99" spans="2:5">
      <c r="B99" s="5" t="s">
        <v>255</v>
      </c>
      <c r="C99" s="5" t="s">
        <v>294</v>
      </c>
      <c r="D99" s="6" t="s">
        <v>289</v>
      </c>
      <c r="E99" s="6" t="s">
        <v>139</v>
      </c>
    </row>
    <row r="100" spans="2:5">
      <c r="B100" s="5" t="s">
        <v>367</v>
      </c>
      <c r="C100" s="5" t="s">
        <v>461</v>
      </c>
      <c r="D100" s="6" t="s">
        <v>289</v>
      </c>
      <c r="E100" s="6" t="s">
        <v>152</v>
      </c>
    </row>
    <row r="101" spans="2:5">
      <c r="B101" s="5" t="s">
        <v>297</v>
      </c>
    </row>
  </sheetData>
  <mergeCells count="2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57:J57"/>
    <mergeCell ref="A63:J63"/>
    <mergeCell ref="B3:B4"/>
    <mergeCell ref="A30:J30"/>
    <mergeCell ref="A33:J33"/>
    <mergeCell ref="A36:J36"/>
    <mergeCell ref="A41:J41"/>
    <mergeCell ref="A46:J46"/>
    <mergeCell ref="A51:J51"/>
    <mergeCell ref="A8:J8"/>
    <mergeCell ref="A13:J13"/>
    <mergeCell ref="A16:J16"/>
    <mergeCell ref="A19:J19"/>
    <mergeCell ref="A22:J22"/>
    <mergeCell ref="A25:J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sqref="A1:B2"/>
    </sheetView>
  </sheetViews>
  <sheetFormatPr baseColWidth="10" defaultColWidth="8.83203125" defaultRowHeight="13"/>
  <cols>
    <col min="1" max="1" width="30.5" customWidth="1"/>
    <col min="2" max="2" width="26.5" customWidth="1"/>
  </cols>
  <sheetData>
    <row r="1" spans="1:2" ht="12.75" customHeight="1">
      <c r="A1" s="64" t="s">
        <v>487</v>
      </c>
      <c r="B1" s="65"/>
    </row>
    <row r="2" spans="1:2" ht="81" customHeight="1">
      <c r="A2" s="66"/>
      <c r="B2" s="67"/>
    </row>
    <row r="3" spans="1:2" ht="13" customHeight="1">
      <c r="A3" s="29"/>
      <c r="B3" s="30"/>
    </row>
    <row r="4" spans="1:2">
      <c r="A4" s="31" t="s">
        <v>462</v>
      </c>
      <c r="B4" s="31" t="s">
        <v>480</v>
      </c>
    </row>
    <row r="5" spans="1:2">
      <c r="A5" s="31" t="s">
        <v>463</v>
      </c>
      <c r="B5" s="31" t="s">
        <v>482</v>
      </c>
    </row>
    <row r="6" spans="1:2">
      <c r="A6" s="31" t="s">
        <v>464</v>
      </c>
      <c r="B6" s="31" t="s">
        <v>479</v>
      </c>
    </row>
    <row r="7" spans="1:2">
      <c r="A7" s="31" t="s">
        <v>465</v>
      </c>
      <c r="B7" s="31" t="s">
        <v>477</v>
      </c>
    </row>
    <row r="8" spans="1:2">
      <c r="A8" s="31" t="s">
        <v>466</v>
      </c>
      <c r="B8" s="32" t="s">
        <v>481</v>
      </c>
    </row>
    <row r="9" spans="1:2">
      <c r="A9" s="31" t="s">
        <v>467</v>
      </c>
      <c r="B9" s="31" t="s">
        <v>478</v>
      </c>
    </row>
  </sheetData>
  <mergeCells count="1">
    <mergeCell ref="A1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9"/>
  <sheetViews>
    <sheetView workbookViewId="0">
      <selection sqref="A1:B2"/>
    </sheetView>
  </sheetViews>
  <sheetFormatPr baseColWidth="10" defaultColWidth="8.83203125" defaultRowHeight="13"/>
  <cols>
    <col min="1" max="1" width="29.5" customWidth="1"/>
    <col min="2" max="2" width="33.5" customWidth="1"/>
  </cols>
  <sheetData>
    <row r="1" spans="1:2">
      <c r="A1" s="64" t="s">
        <v>484</v>
      </c>
      <c r="B1" s="65"/>
    </row>
    <row r="2" spans="1:2" ht="74" customHeight="1">
      <c r="A2" s="66"/>
      <c r="B2" s="67"/>
    </row>
    <row r="4" spans="1:2">
      <c r="A4" s="33" t="s">
        <v>468</v>
      </c>
      <c r="B4" s="33" t="s">
        <v>469</v>
      </c>
    </row>
    <row r="5" spans="1:2">
      <c r="A5" s="33" t="s">
        <v>470</v>
      </c>
      <c r="B5" s="33" t="s">
        <v>471</v>
      </c>
    </row>
    <row r="6" spans="1:2">
      <c r="A6" s="33" t="s">
        <v>472</v>
      </c>
      <c r="B6" s="33" t="s">
        <v>473</v>
      </c>
    </row>
    <row r="7" spans="1:2">
      <c r="A7" s="33" t="s">
        <v>474</v>
      </c>
      <c r="B7" s="33" t="s">
        <v>469</v>
      </c>
    </row>
    <row r="8" spans="1:2">
      <c r="A8" s="33"/>
      <c r="B8" s="34" t="s">
        <v>485</v>
      </c>
    </row>
    <row r="9" spans="1:2">
      <c r="A9" s="33"/>
      <c r="B9" s="34" t="s">
        <v>486</v>
      </c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WRPF ПЛ без экипировки</vt:lpstr>
      <vt:lpstr>WRPF Жим без экипировки</vt:lpstr>
      <vt:lpstr>WRPF Тяга без экипировки</vt:lpstr>
      <vt:lpstr>Командное первенство</vt:lpstr>
      <vt:lpstr>Судейская коллегия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2021-03-06T14:58:59Z</dcterms:modified>
</cp:coreProperties>
</file>