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5/Декабрь/"/>
    </mc:Choice>
  </mc:AlternateContent>
  <xr:revisionPtr revIDLastSave="0" documentId="13_ncr:1_{F1B3D7F6-F996-504E-A750-51F2B5812D66}" xr6:coauthVersionLast="47" xr6:coauthVersionMax="47" xr10:uidLastSave="{00000000-0000-0000-0000-000000000000}"/>
  <bookViews>
    <workbookView xWindow="1880" yWindow="680" windowWidth="27520" windowHeight="15480" activeTab="5" xr2:uid="{00000000-000D-0000-FFFF-FFFF00000000}"/>
  </bookViews>
  <sheets>
    <sheet name="IPL ПЛ без экипировки" sheetId="5" r:id="rId1"/>
    <sheet name="IPL Присед без экипировки" sheetId="8" r:id="rId2"/>
    <sheet name="IPL Жим без экипировки" sheetId="6" r:id="rId3"/>
    <sheet name="IPL Тяга без экипировки" sheetId="7" r:id="rId4"/>
    <sheet name="СПР Подъем на бицепс" sheetId="13" r:id="rId5"/>
    <sheet name="СПР Экст. подъем на бицепс" sheetId="14" r:id="rId6"/>
  </sheets>
  <definedNames>
    <definedName name="_FilterDatabase" localSheetId="0" hidden="1">'IPL ПЛ без экипировки'!$A$1:$S$3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4" l="1"/>
  <c r="K9" i="14"/>
  <c r="L6" i="14"/>
  <c r="K6" i="14"/>
  <c r="L26" i="13"/>
  <c r="K26" i="13"/>
  <c r="L25" i="13"/>
  <c r="K25" i="13"/>
  <c r="L22" i="13"/>
  <c r="K22" i="13"/>
  <c r="L21" i="13"/>
  <c r="K21" i="13"/>
  <c r="L18" i="13"/>
  <c r="K18" i="13"/>
  <c r="L17" i="13"/>
  <c r="K17" i="13"/>
  <c r="L16" i="13"/>
  <c r="K16" i="13"/>
  <c r="L15" i="13"/>
  <c r="K15" i="13"/>
  <c r="L12" i="13"/>
  <c r="K12" i="13"/>
  <c r="L11" i="13"/>
  <c r="K11" i="13"/>
  <c r="L10" i="13"/>
  <c r="K10" i="13"/>
  <c r="L9" i="13"/>
  <c r="K9" i="13"/>
  <c r="L6" i="13"/>
  <c r="K6" i="13"/>
  <c r="L13" i="8"/>
  <c r="K13" i="8"/>
  <c r="L10" i="8"/>
  <c r="K10" i="8"/>
  <c r="L9" i="8"/>
  <c r="K9" i="8"/>
  <c r="L6" i="8"/>
  <c r="K6" i="8"/>
  <c r="L15" i="7"/>
  <c r="K15" i="7"/>
  <c r="L12" i="7"/>
  <c r="K12" i="7"/>
  <c r="L9" i="7"/>
  <c r="K9" i="7"/>
  <c r="L6" i="7"/>
  <c r="K6" i="7"/>
  <c r="L24" i="6"/>
  <c r="K24" i="6"/>
  <c r="L21" i="6"/>
  <c r="K21" i="6"/>
  <c r="L20" i="6"/>
  <c r="K20" i="6"/>
  <c r="L17" i="6"/>
  <c r="K17" i="6"/>
  <c r="L14" i="6"/>
  <c r="K14" i="6"/>
  <c r="L11" i="6"/>
  <c r="K11" i="6"/>
  <c r="L10" i="6"/>
  <c r="K10" i="6"/>
  <c r="L7" i="6"/>
  <c r="K7" i="6"/>
  <c r="L6" i="6"/>
  <c r="K6" i="6"/>
  <c r="T14" i="5"/>
  <c r="S14" i="5"/>
  <c r="T11" i="5"/>
  <c r="S11" i="5"/>
  <c r="T8" i="5"/>
  <c r="S8" i="5"/>
  <c r="T7" i="5"/>
  <c r="S7" i="5"/>
  <c r="T6" i="5"/>
  <c r="S6" i="5"/>
</calcChain>
</file>

<file path=xl/sharedStrings.xml><?xml version="1.0" encoding="utf-8"?>
<sst xmlns="http://schemas.openxmlformats.org/spreadsheetml/2006/main" count="480" uniqueCount="158">
  <si>
    <t>ФИО</t>
  </si>
  <si>
    <t>Сумма</t>
  </si>
  <si>
    <t>Тренер</t>
  </si>
  <si>
    <t>Очки</t>
  </si>
  <si>
    <t>Рек</t>
  </si>
  <si>
    <t>Город/Область</t>
  </si>
  <si>
    <t>Собственный 
вес</t>
  </si>
  <si>
    <t>Приседание</t>
  </si>
  <si>
    <t>Жим лёжа</t>
  </si>
  <si>
    <t>Становая тяга</t>
  </si>
  <si>
    <t>ВЕСОВАЯ КАТЕГОРИЯ   67.5</t>
  </si>
  <si>
    <t>Юноши 15-19 (29.05.2009)/16</t>
  </si>
  <si>
    <t>61,50</t>
  </si>
  <si>
    <t>100,0</t>
  </si>
  <si>
    <t>102,5</t>
  </si>
  <si>
    <t>85,0</t>
  </si>
  <si>
    <t>87,5</t>
  </si>
  <si>
    <t>90,0</t>
  </si>
  <si>
    <t>155,0</t>
  </si>
  <si>
    <t>160,0</t>
  </si>
  <si>
    <t>167,5</t>
  </si>
  <si>
    <t>Юноши 15-19 (16.01.2009)/16</t>
  </si>
  <si>
    <t>67,30</t>
  </si>
  <si>
    <t>80,0</t>
  </si>
  <si>
    <t>60,0</t>
  </si>
  <si>
    <t>62,5</t>
  </si>
  <si>
    <t>67,5</t>
  </si>
  <si>
    <t>120,0</t>
  </si>
  <si>
    <t>140,0</t>
  </si>
  <si>
    <t>145,0</t>
  </si>
  <si>
    <t>Юноши 15-19 (13.08.2009)/16</t>
  </si>
  <si>
    <t>67,20</t>
  </si>
  <si>
    <t>110,0</t>
  </si>
  <si>
    <t>ВЕСОВАЯ КАТЕГОРИЯ   75</t>
  </si>
  <si>
    <t>Юноши 15-19 (26.04.2012)/13</t>
  </si>
  <si>
    <t>68,00</t>
  </si>
  <si>
    <t>105,0</t>
  </si>
  <si>
    <t>115,0</t>
  </si>
  <si>
    <t>55,0</t>
  </si>
  <si>
    <t>65,0</t>
  </si>
  <si>
    <t>130,0</t>
  </si>
  <si>
    <t>ВЕСОВАЯ КАТЕГОРИЯ   82.5</t>
  </si>
  <si>
    <t>Юноши 15-19 (10.04.2009)/16</t>
  </si>
  <si>
    <t>82,00</t>
  </si>
  <si>
    <t>170,0</t>
  </si>
  <si>
    <t>175,0</t>
  </si>
  <si>
    <t>185,0</t>
  </si>
  <si>
    <t>1</t>
  </si>
  <si>
    <t>Богомолов Никита</t>
  </si>
  <si>
    <t>2</t>
  </si>
  <si>
    <t>Бизяев Иван</t>
  </si>
  <si>
    <t>-</t>
  </si>
  <si>
    <t>Еременко Денис</t>
  </si>
  <si>
    <t>Пежемский Михаил</t>
  </si>
  <si>
    <t>Исламов Даниил</t>
  </si>
  <si>
    <t>ВЕСОВАЯ КАТЕГОРИЯ   60</t>
  </si>
  <si>
    <t>Юноши 15-19 (09.08.2009)/16</t>
  </si>
  <si>
    <t>58,40</t>
  </si>
  <si>
    <t>70,0</t>
  </si>
  <si>
    <t>75,0</t>
  </si>
  <si>
    <t>77,5</t>
  </si>
  <si>
    <t>Юноши 15-19 (18.03.2011)/14</t>
  </si>
  <si>
    <t>59,90</t>
  </si>
  <si>
    <t>Юноши 15-19 (22.04.2009)/16</t>
  </si>
  <si>
    <t>66,50</t>
  </si>
  <si>
    <t>Юноши 15-19 (25.06.2009)/16</t>
  </si>
  <si>
    <t>62,00</t>
  </si>
  <si>
    <t>Юноши 15-19 (17.09.2009)/16</t>
  </si>
  <si>
    <t>71,50</t>
  </si>
  <si>
    <t>82,40</t>
  </si>
  <si>
    <t>112,5</t>
  </si>
  <si>
    <t>ВЕСОВАЯ КАТЕГОРИЯ   100</t>
  </si>
  <si>
    <t>95,00</t>
  </si>
  <si>
    <t>127,5</t>
  </si>
  <si>
    <t>94,00</t>
  </si>
  <si>
    <t>ВЕСОВАЯ КАТЕГОРИЯ   125</t>
  </si>
  <si>
    <t>120,00</t>
  </si>
  <si>
    <t>180,0</t>
  </si>
  <si>
    <t>Результат</t>
  </si>
  <si>
    <t>Севостьянов Артем</t>
  </si>
  <si>
    <t>Грязнухин Иван</t>
  </si>
  <si>
    <t>Кобелев Кирилл</t>
  </si>
  <si>
    <t>Потапов Ян</t>
  </si>
  <si>
    <t>Немытышев Захар</t>
  </si>
  <si>
    <t>Мамруков Михаил</t>
  </si>
  <si>
    <t>Супоня Сергей</t>
  </si>
  <si>
    <t>Спиридонов Андрей</t>
  </si>
  <si>
    <t>Французов Александр</t>
  </si>
  <si>
    <t>ВЕСОВАЯ КАТЕГОРИЯ   52</t>
  </si>
  <si>
    <t>Девушки 15-19 (30.11.2006)/19</t>
  </si>
  <si>
    <t>49,70</t>
  </si>
  <si>
    <t>Открытая (27.12.1992)/32</t>
  </si>
  <si>
    <t>71,70</t>
  </si>
  <si>
    <t>142,5</t>
  </si>
  <si>
    <t>Открытая (09.09.2007)/18</t>
  </si>
  <si>
    <t>74,90</t>
  </si>
  <si>
    <t>182,5</t>
  </si>
  <si>
    <t>197,5</t>
  </si>
  <si>
    <t>200,0</t>
  </si>
  <si>
    <t>Хохлова Алина</t>
  </si>
  <si>
    <t>Василевская Ксения</t>
  </si>
  <si>
    <t>Дроздов Егор</t>
  </si>
  <si>
    <t>Юноши 15-19 (14.09.2010)/15</t>
  </si>
  <si>
    <t>56,80</t>
  </si>
  <si>
    <t>58,00</t>
  </si>
  <si>
    <t>Нуриев Ренат</t>
  </si>
  <si>
    <t>Нуриев Радион</t>
  </si>
  <si>
    <t>30,0</t>
  </si>
  <si>
    <t>40,0</t>
  </si>
  <si>
    <t>35,0</t>
  </si>
  <si>
    <t>37,5</t>
  </si>
  <si>
    <t>42,5</t>
  </si>
  <si>
    <t>3</t>
  </si>
  <si>
    <t>ВЕСОВАЯ КАТЕГОРИЯ   56</t>
  </si>
  <si>
    <t>56,00</t>
  </si>
  <si>
    <t>45,0</t>
  </si>
  <si>
    <t>47,5</t>
  </si>
  <si>
    <t>50,0</t>
  </si>
  <si>
    <t>52,5</t>
  </si>
  <si>
    <t>61,40</t>
  </si>
  <si>
    <t>Открытая (23.02.1991)/34</t>
  </si>
  <si>
    <t>99,90</t>
  </si>
  <si>
    <t>57,5</t>
  </si>
  <si>
    <t>Бабаян Мартик</t>
  </si>
  <si>
    <t>4</t>
  </si>
  <si>
    <t>Сотников Иван</t>
  </si>
  <si>
    <t>Бабаян Гарик</t>
  </si>
  <si>
    <t>Чемпионат Киренского района
IPL Пауэрлифтинг без экипировки
Киренск/Иркутская область, 13 декабря 2025 года</t>
  </si>
  <si>
    <t>Чемпионат Киренского района
IPL Присед без экипировки
Киренск/Иркутская область, 13 декабря 2025 года</t>
  </si>
  <si>
    <t>Чемпионат Киренского района
IPL Жим лежа без экипировки
Киренск/Иркутская область, 13 декабря 2025 года</t>
  </si>
  <si>
    <t>Чемпионат Киренского района
IPL Становая тяга без экипировки
Киренск/Иркутская область, 13 декабря 2025 года</t>
  </si>
  <si>
    <t>Чемпионат Киренского района
СПР Экстремальный подъем штанги на бицепс
Киренск/Иркутская область, 13 декабря 2025 года</t>
  </si>
  <si>
    <t>Мастера 45-49 (18.03.1977)/48</t>
  </si>
  <si>
    <t>Мастера 45-49 (14.03.1977)/48</t>
  </si>
  <si>
    <t>Мастера 60-64 (24.04.1965)/60</t>
  </si>
  <si>
    <t>Мастера 45-49 (18.10.1977)/48</t>
  </si>
  <si>
    <t>Юноши 13-19 (29.05.2009)/16</t>
  </si>
  <si>
    <t>Мастера 40-49 (14.03.1977)/48</t>
  </si>
  <si>
    <t>Юноши 13-19 (14.09.2010)/15</t>
  </si>
  <si>
    <t>Юноши 13-19 (05.09.2009)/16</t>
  </si>
  <si>
    <t>Юноши 13-19 (17.09.2009)/16</t>
  </si>
  <si>
    <t>Юноши 13-19 (08.08.2012)/13</t>
  </si>
  <si>
    <t>Юноши 13-19 (09.08.2009)/16</t>
  </si>
  <si>
    <t>Юноши 13-19 (18.03.2011)/14</t>
  </si>
  <si>
    <t>Юноши 13-19 (22.04.2009)/16</t>
  </si>
  <si>
    <t>Юноши 13-19 (15.04.2008)/17</t>
  </si>
  <si>
    <t>Юноши 13-19 (16.01.2009)/16</t>
  </si>
  <si>
    <t>Чемпионат Киренского района
СПР Классический подъем штанги на бицепс
Киренск/Иркутская область, 13 декабря 2025 года</t>
  </si>
  <si>
    <t>№</t>
  </si>
  <si>
    <t>Иркутская область, Киренск</t>
  </si>
  <si>
    <t>жим</t>
  </si>
  <si>
    <t xml:space="preserve">
Дата рождения/Возраст</t>
  </si>
  <si>
    <t>Возрастная группа</t>
  </si>
  <si>
    <t>T</t>
  </si>
  <si>
    <t>O</t>
  </si>
  <si>
    <t>M2</t>
  </si>
  <si>
    <t>M5</t>
  </si>
  <si>
    <t>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</si>
</sst>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6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charset val="204"/>
    </font>
    <font>
      <b/>
      <strike/>
      <sz val="10"/>
      <color theme="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D7E4B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5">
    <pageSetUpPr fitToPage="1"/>
  </sheetPr>
  <dimension ref="A1:U14"/>
  <sheetViews>
    <sheetView workbookViewId="0">
      <selection activeCell="E15" sqref="E15"/>
    </sheetView>
  </sheetViews>
  <sheetFormatPr baseColWidth="10" defaultColWidth="9.1640625" defaultRowHeight="13"/>
  <cols>
    <col min="1" max="1" width="7.1640625" style="5" bestFit="1" customWidth="1"/>
    <col min="2" max="2" width="23.33203125" style="5" customWidth="1"/>
    <col min="3" max="3" width="26.5" style="5" bestFit="1" customWidth="1"/>
    <col min="4" max="4" width="18.1640625" style="5" customWidth="1"/>
    <col min="5" max="5" width="10.1640625" style="19" bestFit="1" customWidth="1"/>
    <col min="6" max="6" width="29.83203125" style="5" bestFit="1" customWidth="1"/>
    <col min="7" max="9" width="5.5" style="21" customWidth="1"/>
    <col min="10" max="11" width="4.5" style="21" customWidth="1"/>
    <col min="12" max="13" width="5.5" style="21" customWidth="1"/>
    <col min="14" max="14" width="4.5" style="21" customWidth="1"/>
    <col min="15" max="17" width="5.5" style="21" customWidth="1"/>
    <col min="18" max="18" width="4.5" style="21" customWidth="1"/>
    <col min="19" max="19" width="7.6640625" style="6" bestFit="1" customWidth="1"/>
    <col min="20" max="20" width="8.5" style="6" bestFit="1" customWidth="1"/>
    <col min="21" max="21" width="20" style="5" customWidth="1"/>
    <col min="22" max="16384" width="9.1640625" style="3"/>
  </cols>
  <sheetData>
    <row r="1" spans="1:21" s="2" customFormat="1" ht="29" customHeight="1">
      <c r="A1" s="43" t="s">
        <v>127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</row>
    <row r="2" spans="1:21" s="2" customFormat="1" ht="62" customHeight="1" thickBot="1">
      <c r="A2" s="47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</row>
    <row r="3" spans="1:21" s="1" customFormat="1" ht="12.75" customHeight="1">
      <c r="A3" s="52" t="s">
        <v>148</v>
      </c>
      <c r="B3" s="39" t="s">
        <v>0</v>
      </c>
      <c r="C3" s="54" t="s">
        <v>151</v>
      </c>
      <c r="D3" s="54" t="s">
        <v>6</v>
      </c>
      <c r="E3" s="41" t="s">
        <v>152</v>
      </c>
      <c r="F3" s="51" t="s">
        <v>5</v>
      </c>
      <c r="G3" s="51" t="s">
        <v>7</v>
      </c>
      <c r="H3" s="51"/>
      <c r="I3" s="51"/>
      <c r="J3" s="51"/>
      <c r="K3" s="51" t="s">
        <v>8</v>
      </c>
      <c r="L3" s="51"/>
      <c r="M3" s="51"/>
      <c r="N3" s="51"/>
      <c r="O3" s="51" t="s">
        <v>9</v>
      </c>
      <c r="P3" s="51"/>
      <c r="Q3" s="51"/>
      <c r="R3" s="51"/>
      <c r="S3" s="41" t="s">
        <v>1</v>
      </c>
      <c r="T3" s="41" t="s">
        <v>3</v>
      </c>
      <c r="U3" s="56" t="s">
        <v>2</v>
      </c>
    </row>
    <row r="4" spans="1:21" s="1" customFormat="1" ht="21" customHeight="1" thickBot="1">
      <c r="A4" s="53"/>
      <c r="B4" s="40"/>
      <c r="C4" s="55"/>
      <c r="D4" s="55"/>
      <c r="E4" s="42"/>
      <c r="F4" s="55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4">
        <v>1</v>
      </c>
      <c r="P4" s="4">
        <v>2</v>
      </c>
      <c r="Q4" s="4">
        <v>3</v>
      </c>
      <c r="R4" s="4" t="s">
        <v>4</v>
      </c>
      <c r="S4" s="42"/>
      <c r="T4" s="42"/>
      <c r="U4" s="57"/>
    </row>
    <row r="5" spans="1:21" ht="16">
      <c r="A5" s="35" t="s">
        <v>10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21">
      <c r="A6" s="25" t="s">
        <v>47</v>
      </c>
      <c r="B6" s="7" t="s">
        <v>48</v>
      </c>
      <c r="C6" s="7" t="s">
        <v>11</v>
      </c>
      <c r="D6" s="7" t="s">
        <v>12</v>
      </c>
      <c r="E6" s="8" t="s">
        <v>153</v>
      </c>
      <c r="F6" s="7" t="s">
        <v>149</v>
      </c>
      <c r="G6" s="23" t="s">
        <v>13</v>
      </c>
      <c r="H6" s="24" t="s">
        <v>13</v>
      </c>
      <c r="I6" s="24" t="s">
        <v>14</v>
      </c>
      <c r="J6" s="25"/>
      <c r="K6" s="24" t="s">
        <v>15</v>
      </c>
      <c r="L6" s="24" t="s">
        <v>16</v>
      </c>
      <c r="M6" s="24" t="s">
        <v>17</v>
      </c>
      <c r="N6" s="25"/>
      <c r="O6" s="24" t="s">
        <v>18</v>
      </c>
      <c r="P6" s="24" t="s">
        <v>19</v>
      </c>
      <c r="Q6" s="24" t="s">
        <v>20</v>
      </c>
      <c r="R6" s="25"/>
      <c r="S6" s="9" t="str">
        <f>"360,0"</f>
        <v>360,0</v>
      </c>
      <c r="T6" s="9" t="str">
        <f>"300,2760"</f>
        <v>300,2760</v>
      </c>
      <c r="U6" s="7"/>
    </row>
    <row r="7" spans="1:21">
      <c r="A7" s="28" t="s">
        <v>49</v>
      </c>
      <c r="B7" s="10" t="s">
        <v>50</v>
      </c>
      <c r="C7" s="10" t="s">
        <v>21</v>
      </c>
      <c r="D7" s="10" t="s">
        <v>22</v>
      </c>
      <c r="E7" s="11" t="s">
        <v>153</v>
      </c>
      <c r="F7" s="10" t="s">
        <v>149</v>
      </c>
      <c r="G7" s="26" t="s">
        <v>23</v>
      </c>
      <c r="H7" s="27" t="s">
        <v>15</v>
      </c>
      <c r="I7" s="26" t="s">
        <v>17</v>
      </c>
      <c r="J7" s="28"/>
      <c r="K7" s="26" t="s">
        <v>24</v>
      </c>
      <c r="L7" s="26" t="s">
        <v>25</v>
      </c>
      <c r="M7" s="27" t="s">
        <v>26</v>
      </c>
      <c r="N7" s="28"/>
      <c r="O7" s="26" t="s">
        <v>27</v>
      </c>
      <c r="P7" s="26" t="s">
        <v>28</v>
      </c>
      <c r="Q7" s="26" t="s">
        <v>29</v>
      </c>
      <c r="R7" s="28"/>
      <c r="S7" s="12" t="str">
        <f>"297,5"</f>
        <v>297,5</v>
      </c>
      <c r="T7" s="12" t="str">
        <f>"229,9377"</f>
        <v>229,9377</v>
      </c>
      <c r="U7" s="10" t="s">
        <v>87</v>
      </c>
    </row>
    <row r="8" spans="1:21">
      <c r="A8" s="30" t="s">
        <v>51</v>
      </c>
      <c r="B8" s="13" t="s">
        <v>52</v>
      </c>
      <c r="C8" s="13" t="s">
        <v>30</v>
      </c>
      <c r="D8" s="13" t="s">
        <v>31</v>
      </c>
      <c r="E8" s="14" t="s">
        <v>153</v>
      </c>
      <c r="F8" s="13" t="s">
        <v>149</v>
      </c>
      <c r="G8" s="29" t="s">
        <v>32</v>
      </c>
      <c r="H8" s="29" t="s">
        <v>32</v>
      </c>
      <c r="I8" s="29" t="s">
        <v>32</v>
      </c>
      <c r="J8" s="30"/>
      <c r="K8" s="29"/>
      <c r="L8" s="30"/>
      <c r="M8" s="30"/>
      <c r="N8" s="30"/>
      <c r="O8" s="29"/>
      <c r="P8" s="30"/>
      <c r="Q8" s="30"/>
      <c r="R8" s="30"/>
      <c r="S8" s="15" t="str">
        <f>"0.00"</f>
        <v>0.00</v>
      </c>
      <c r="T8" s="15" t="str">
        <f>"0,0000"</f>
        <v>0,0000</v>
      </c>
      <c r="U8" s="13" t="s">
        <v>87</v>
      </c>
    </row>
    <row r="10" spans="1:21" ht="16">
      <c r="A10" s="37" t="s">
        <v>33</v>
      </c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spans="1:21">
      <c r="A11" s="32" t="s">
        <v>47</v>
      </c>
      <c r="B11" s="16" t="s">
        <v>53</v>
      </c>
      <c r="C11" s="16" t="s">
        <v>34</v>
      </c>
      <c r="D11" s="16" t="s">
        <v>35</v>
      </c>
      <c r="E11" s="17" t="s">
        <v>153</v>
      </c>
      <c r="F11" s="16" t="s">
        <v>149</v>
      </c>
      <c r="G11" s="31" t="s">
        <v>36</v>
      </c>
      <c r="H11" s="31" t="s">
        <v>37</v>
      </c>
      <c r="I11" s="31" t="s">
        <v>27</v>
      </c>
      <c r="J11" s="32"/>
      <c r="K11" s="31" t="s">
        <v>38</v>
      </c>
      <c r="L11" s="31" t="s">
        <v>24</v>
      </c>
      <c r="M11" s="33" t="s">
        <v>39</v>
      </c>
      <c r="N11" s="32"/>
      <c r="O11" s="31" t="s">
        <v>32</v>
      </c>
      <c r="P11" s="31" t="s">
        <v>27</v>
      </c>
      <c r="Q11" s="31" t="s">
        <v>40</v>
      </c>
      <c r="R11" s="32"/>
      <c r="S11" s="18" t="str">
        <f>"310,0"</f>
        <v>310,0</v>
      </c>
      <c r="T11" s="18" t="str">
        <f>"237,6150"</f>
        <v>237,6150</v>
      </c>
      <c r="U11" s="16" t="s">
        <v>87</v>
      </c>
    </row>
    <row r="13" spans="1:21" ht="16">
      <c r="A13" s="37" t="s">
        <v>41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21">
      <c r="A14" s="32" t="s">
        <v>47</v>
      </c>
      <c r="B14" s="16" t="s">
        <v>54</v>
      </c>
      <c r="C14" s="16" t="s">
        <v>42</v>
      </c>
      <c r="D14" s="16" t="s">
        <v>43</v>
      </c>
      <c r="E14" s="17" t="s">
        <v>153</v>
      </c>
      <c r="F14" s="16" t="s">
        <v>149</v>
      </c>
      <c r="G14" s="31" t="s">
        <v>29</v>
      </c>
      <c r="H14" s="31" t="s">
        <v>18</v>
      </c>
      <c r="I14" s="31" t="s">
        <v>44</v>
      </c>
      <c r="J14" s="32"/>
      <c r="K14" s="31" t="s">
        <v>17</v>
      </c>
      <c r="L14" s="31" t="s">
        <v>36</v>
      </c>
      <c r="M14" s="33" t="s">
        <v>37</v>
      </c>
      <c r="N14" s="32"/>
      <c r="O14" s="31" t="s">
        <v>19</v>
      </c>
      <c r="P14" s="31" t="s">
        <v>45</v>
      </c>
      <c r="Q14" s="31" t="s">
        <v>46</v>
      </c>
      <c r="R14" s="32"/>
      <c r="S14" s="18" t="str">
        <f>"460,0"</f>
        <v>460,0</v>
      </c>
      <c r="T14" s="18" t="str">
        <f>"309,3040"</f>
        <v>309,3040</v>
      </c>
      <c r="U14" s="16" t="s">
        <v>87</v>
      </c>
    </row>
  </sheetData>
  <mergeCells count="16">
    <mergeCell ref="S3:S4"/>
    <mergeCell ref="T3:T4"/>
    <mergeCell ref="A1:U2"/>
    <mergeCell ref="G3:J3"/>
    <mergeCell ref="K3:N3"/>
    <mergeCell ref="O3:R3"/>
    <mergeCell ref="A3:A4"/>
    <mergeCell ref="C3:C4"/>
    <mergeCell ref="D3:D4"/>
    <mergeCell ref="U3:U4"/>
    <mergeCell ref="F3:F4"/>
    <mergeCell ref="A5:R5"/>
    <mergeCell ref="A10:R10"/>
    <mergeCell ref="A13:R13"/>
    <mergeCell ref="B3:B4"/>
    <mergeCell ref="E3:E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"/>
  <sheetViews>
    <sheetView workbookViewId="0">
      <selection activeCell="E14" sqref="E14"/>
    </sheetView>
  </sheetViews>
  <sheetFormatPr baseColWidth="10" defaultColWidth="9.1640625" defaultRowHeight="13"/>
  <cols>
    <col min="1" max="1" width="7.1640625" style="5" bestFit="1" customWidth="1"/>
    <col min="2" max="2" width="19" style="5" bestFit="1" customWidth="1"/>
    <col min="3" max="3" width="26.5" style="5" bestFit="1" customWidth="1"/>
    <col min="4" max="4" width="20.83203125" style="5" bestFit="1" customWidth="1"/>
    <col min="5" max="5" width="10.1640625" style="19" bestFit="1" customWidth="1"/>
    <col min="6" max="6" width="29.83203125" style="5" bestFit="1" customWidth="1"/>
    <col min="7" max="9" width="4.6640625" style="21" bestFit="1" customWidth="1"/>
    <col min="10" max="10" width="4.33203125" style="21" bestFit="1" customWidth="1"/>
    <col min="11" max="11" width="10.5" style="6" bestFit="1" customWidth="1"/>
    <col min="12" max="12" width="7.6640625" style="6" bestFit="1" customWidth="1"/>
    <col min="13" max="13" width="24.33203125" style="5" customWidth="1"/>
    <col min="14" max="16384" width="9.1640625" style="3"/>
  </cols>
  <sheetData>
    <row r="1" spans="1:13" s="2" customFormat="1" ht="29" customHeight="1">
      <c r="A1" s="43" t="s">
        <v>128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2" customFormat="1" ht="62" customHeight="1" thickBot="1">
      <c r="A2" s="47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" customFormat="1" ht="12.75" customHeight="1">
      <c r="A3" s="52" t="s">
        <v>148</v>
      </c>
      <c r="B3" s="39" t="s">
        <v>0</v>
      </c>
      <c r="C3" s="54" t="s">
        <v>151</v>
      </c>
      <c r="D3" s="54" t="s">
        <v>6</v>
      </c>
      <c r="E3" s="41" t="s">
        <v>152</v>
      </c>
      <c r="F3" s="51" t="s">
        <v>5</v>
      </c>
      <c r="G3" s="51" t="s">
        <v>7</v>
      </c>
      <c r="H3" s="51"/>
      <c r="I3" s="51"/>
      <c r="J3" s="51"/>
      <c r="K3" s="41" t="s">
        <v>78</v>
      </c>
      <c r="L3" s="41" t="s">
        <v>3</v>
      </c>
      <c r="M3" s="56" t="s">
        <v>2</v>
      </c>
    </row>
    <row r="4" spans="1:13" s="1" customFormat="1" ht="21" customHeight="1" thickBot="1">
      <c r="A4" s="53"/>
      <c r="B4" s="40"/>
      <c r="C4" s="55"/>
      <c r="D4" s="55"/>
      <c r="E4" s="42"/>
      <c r="F4" s="55"/>
      <c r="G4" s="4">
        <v>1</v>
      </c>
      <c r="H4" s="4">
        <v>2</v>
      </c>
      <c r="I4" s="4">
        <v>3</v>
      </c>
      <c r="J4" s="4" t="s">
        <v>4</v>
      </c>
      <c r="K4" s="42"/>
      <c r="L4" s="42"/>
      <c r="M4" s="57"/>
    </row>
    <row r="5" spans="1:13" ht="16">
      <c r="A5" s="35" t="s">
        <v>33</v>
      </c>
      <c r="B5" s="35"/>
      <c r="C5" s="36"/>
      <c r="D5" s="36"/>
      <c r="E5" s="36"/>
      <c r="F5" s="36"/>
      <c r="G5" s="36"/>
      <c r="H5" s="36"/>
      <c r="I5" s="36"/>
      <c r="J5" s="36"/>
    </row>
    <row r="6" spans="1:13">
      <c r="A6" s="32" t="s">
        <v>47</v>
      </c>
      <c r="B6" s="16" t="s">
        <v>100</v>
      </c>
      <c r="C6" s="16" t="s">
        <v>91</v>
      </c>
      <c r="D6" s="16" t="s">
        <v>92</v>
      </c>
      <c r="E6" s="17" t="s">
        <v>154</v>
      </c>
      <c r="F6" s="16" t="s">
        <v>149</v>
      </c>
      <c r="G6" s="31" t="s">
        <v>24</v>
      </c>
      <c r="H6" s="33" t="s">
        <v>58</v>
      </c>
      <c r="I6" s="31" t="s">
        <v>58</v>
      </c>
      <c r="J6" s="32"/>
      <c r="K6" s="18" t="str">
        <f>"70,0"</f>
        <v>70,0</v>
      </c>
      <c r="L6" s="18" t="str">
        <f>"68,5160"</f>
        <v>68,5160</v>
      </c>
      <c r="M6" s="16" t="s">
        <v>87</v>
      </c>
    </row>
    <row r="8" spans="1:13" ht="16">
      <c r="A8" s="37" t="s">
        <v>55</v>
      </c>
      <c r="B8" s="37"/>
      <c r="C8" s="38"/>
      <c r="D8" s="38"/>
      <c r="E8" s="38"/>
      <c r="F8" s="38"/>
      <c r="G8" s="38"/>
      <c r="H8" s="38"/>
      <c r="I8" s="38"/>
      <c r="J8" s="38"/>
    </row>
    <row r="9" spans="1:13">
      <c r="A9" s="25" t="s">
        <v>47</v>
      </c>
      <c r="B9" s="7" t="s">
        <v>105</v>
      </c>
      <c r="C9" s="7" t="s">
        <v>102</v>
      </c>
      <c r="D9" s="7" t="s">
        <v>103</v>
      </c>
      <c r="E9" s="8" t="s">
        <v>153</v>
      </c>
      <c r="F9" s="7" t="s">
        <v>149</v>
      </c>
      <c r="G9" s="23" t="s">
        <v>58</v>
      </c>
      <c r="H9" s="24" t="s">
        <v>23</v>
      </c>
      <c r="I9" s="24" t="s">
        <v>15</v>
      </c>
      <c r="J9" s="25"/>
      <c r="K9" s="9" t="str">
        <f>"85,0"</f>
        <v>85,0</v>
      </c>
      <c r="L9" s="9" t="str">
        <f>"76,3215"</f>
        <v>76,3215</v>
      </c>
      <c r="M9" s="7" t="s">
        <v>87</v>
      </c>
    </row>
    <row r="10" spans="1:13">
      <c r="A10" s="30" t="s">
        <v>49</v>
      </c>
      <c r="B10" s="13" t="s">
        <v>106</v>
      </c>
      <c r="C10" s="13" t="s">
        <v>102</v>
      </c>
      <c r="D10" s="13" t="s">
        <v>104</v>
      </c>
      <c r="E10" s="14" t="s">
        <v>153</v>
      </c>
      <c r="F10" s="13" t="s">
        <v>149</v>
      </c>
      <c r="G10" s="34" t="s">
        <v>58</v>
      </c>
      <c r="H10" s="34" t="s">
        <v>23</v>
      </c>
      <c r="I10" s="29" t="s">
        <v>15</v>
      </c>
      <c r="J10" s="30"/>
      <c r="K10" s="15" t="str">
        <f>"80,0"</f>
        <v>80,0</v>
      </c>
      <c r="L10" s="15" t="str">
        <f>"70,4160"</f>
        <v>70,4160</v>
      </c>
      <c r="M10" s="13" t="s">
        <v>87</v>
      </c>
    </row>
    <row r="12" spans="1:13" ht="16">
      <c r="A12" s="37" t="s">
        <v>10</v>
      </c>
      <c r="B12" s="37"/>
      <c r="C12" s="38"/>
      <c r="D12" s="38"/>
      <c r="E12" s="38"/>
      <c r="F12" s="38"/>
      <c r="G12" s="38"/>
      <c r="H12" s="38"/>
      <c r="I12" s="38"/>
      <c r="J12" s="38"/>
    </row>
    <row r="13" spans="1:13">
      <c r="A13" s="32" t="s">
        <v>47</v>
      </c>
      <c r="B13" s="16" t="s">
        <v>82</v>
      </c>
      <c r="C13" s="16" t="s">
        <v>65</v>
      </c>
      <c r="D13" s="16" t="s">
        <v>66</v>
      </c>
      <c r="E13" s="17" t="s">
        <v>153</v>
      </c>
      <c r="F13" s="16" t="s">
        <v>149</v>
      </c>
      <c r="G13" s="31" t="s">
        <v>39</v>
      </c>
      <c r="H13" s="31" t="s">
        <v>58</v>
      </c>
      <c r="I13" s="31" t="s">
        <v>23</v>
      </c>
      <c r="J13" s="32"/>
      <c r="K13" s="18" t="str">
        <f>"80,0"</f>
        <v>80,0</v>
      </c>
      <c r="L13" s="18" t="str">
        <f>"66,2480"</f>
        <v>66,2480</v>
      </c>
      <c r="M13" s="16" t="s">
        <v>87</v>
      </c>
    </row>
    <row r="15" spans="1:13">
      <c r="E15" s="5"/>
      <c r="F15" s="19"/>
      <c r="G15" s="5"/>
      <c r="K15" s="21"/>
      <c r="M15" s="6"/>
    </row>
  </sheetData>
  <mergeCells count="14"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8:J8"/>
    <mergeCell ref="A12:J12"/>
    <mergeCell ref="B3:B4"/>
    <mergeCell ref="K3:K4"/>
    <mergeCell ref="L3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activeCell="E25" sqref="E25"/>
    </sheetView>
  </sheetViews>
  <sheetFormatPr baseColWidth="10" defaultColWidth="9.1640625" defaultRowHeight="13"/>
  <cols>
    <col min="1" max="1" width="7.1640625" style="5" bestFit="1" customWidth="1"/>
    <col min="2" max="2" width="20.5" style="5" bestFit="1" customWidth="1"/>
    <col min="3" max="3" width="28.6640625" style="5" bestFit="1" customWidth="1"/>
    <col min="4" max="4" width="20.83203125" style="5" bestFit="1" customWidth="1"/>
    <col min="5" max="5" width="10.1640625" style="19" bestFit="1" customWidth="1"/>
    <col min="6" max="6" width="29.83203125" style="5" bestFit="1" customWidth="1"/>
    <col min="7" max="9" width="5.6640625" style="21" bestFit="1" customWidth="1"/>
    <col min="10" max="10" width="4.33203125" style="21" bestFit="1" customWidth="1"/>
    <col min="11" max="11" width="10.5" style="6" bestFit="1" customWidth="1"/>
    <col min="12" max="12" width="8.6640625" style="6" bestFit="1" customWidth="1"/>
    <col min="13" max="13" width="19.83203125" style="5" customWidth="1"/>
    <col min="14" max="16384" width="9.1640625" style="3"/>
  </cols>
  <sheetData>
    <row r="1" spans="1:13" s="2" customFormat="1" ht="29" customHeight="1">
      <c r="A1" s="43" t="s">
        <v>129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2" customFormat="1" ht="62" customHeight="1" thickBot="1">
      <c r="A2" s="47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" customFormat="1" ht="12.75" customHeight="1">
      <c r="A3" s="52" t="s">
        <v>148</v>
      </c>
      <c r="B3" s="39" t="s">
        <v>0</v>
      </c>
      <c r="C3" s="54" t="s">
        <v>151</v>
      </c>
      <c r="D3" s="54" t="s">
        <v>6</v>
      </c>
      <c r="E3" s="41" t="s">
        <v>152</v>
      </c>
      <c r="F3" s="51" t="s">
        <v>5</v>
      </c>
      <c r="G3" s="51" t="s">
        <v>8</v>
      </c>
      <c r="H3" s="51"/>
      <c r="I3" s="51"/>
      <c r="J3" s="51"/>
      <c r="K3" s="41" t="s">
        <v>78</v>
      </c>
      <c r="L3" s="41" t="s">
        <v>3</v>
      </c>
      <c r="M3" s="56" t="s">
        <v>2</v>
      </c>
    </row>
    <row r="4" spans="1:13" s="1" customFormat="1" ht="21" customHeight="1" thickBot="1">
      <c r="A4" s="53"/>
      <c r="B4" s="40"/>
      <c r="C4" s="55"/>
      <c r="D4" s="55"/>
      <c r="E4" s="42"/>
      <c r="F4" s="55"/>
      <c r="G4" s="4">
        <v>1</v>
      </c>
      <c r="H4" s="4">
        <v>2</v>
      </c>
      <c r="I4" s="4">
        <v>3</v>
      </c>
      <c r="J4" s="4" t="s">
        <v>4</v>
      </c>
      <c r="K4" s="42"/>
      <c r="L4" s="42"/>
      <c r="M4" s="57"/>
    </row>
    <row r="5" spans="1:13" ht="16">
      <c r="A5" s="35" t="s">
        <v>55</v>
      </c>
      <c r="B5" s="35"/>
      <c r="C5" s="36"/>
      <c r="D5" s="36"/>
      <c r="E5" s="36"/>
      <c r="F5" s="36"/>
      <c r="G5" s="36"/>
      <c r="H5" s="36"/>
      <c r="I5" s="36"/>
      <c r="J5" s="36"/>
    </row>
    <row r="6" spans="1:13">
      <c r="A6" s="25" t="s">
        <v>47</v>
      </c>
      <c r="B6" s="7" t="s">
        <v>79</v>
      </c>
      <c r="C6" s="7" t="s">
        <v>56</v>
      </c>
      <c r="D6" s="7" t="s">
        <v>57</v>
      </c>
      <c r="E6" s="8" t="s">
        <v>153</v>
      </c>
      <c r="F6" s="7" t="s">
        <v>149</v>
      </c>
      <c r="G6" s="24" t="s">
        <v>58</v>
      </c>
      <c r="H6" s="24" t="s">
        <v>59</v>
      </c>
      <c r="I6" s="23" t="s">
        <v>60</v>
      </c>
      <c r="J6" s="25"/>
      <c r="K6" s="9" t="str">
        <f>"75,0"</f>
        <v>75,0</v>
      </c>
      <c r="L6" s="9" t="str">
        <f>"65,5875"</f>
        <v>65,5875</v>
      </c>
      <c r="M6" s="7" t="s">
        <v>87</v>
      </c>
    </row>
    <row r="7" spans="1:13">
      <c r="A7" s="30" t="s">
        <v>49</v>
      </c>
      <c r="B7" s="13" t="s">
        <v>80</v>
      </c>
      <c r="C7" s="13" t="s">
        <v>61</v>
      </c>
      <c r="D7" s="13" t="s">
        <v>62</v>
      </c>
      <c r="E7" s="14" t="s">
        <v>153</v>
      </c>
      <c r="F7" s="13" t="s">
        <v>149</v>
      </c>
      <c r="G7" s="29" t="s">
        <v>25</v>
      </c>
      <c r="H7" s="34" t="s">
        <v>39</v>
      </c>
      <c r="I7" s="34" t="s">
        <v>26</v>
      </c>
      <c r="J7" s="30"/>
      <c r="K7" s="15" t="str">
        <f>"67,5"</f>
        <v>67,5</v>
      </c>
      <c r="L7" s="15" t="str">
        <f>"57,6585"</f>
        <v>57,6585</v>
      </c>
      <c r="M7" s="13" t="s">
        <v>87</v>
      </c>
    </row>
    <row r="9" spans="1:13" ht="16">
      <c r="A9" s="37" t="s">
        <v>10</v>
      </c>
      <c r="B9" s="37"/>
      <c r="C9" s="38"/>
      <c r="D9" s="38"/>
      <c r="E9" s="38"/>
      <c r="F9" s="38"/>
      <c r="G9" s="38"/>
      <c r="H9" s="38"/>
      <c r="I9" s="38"/>
      <c r="J9" s="38"/>
    </row>
    <row r="10" spans="1:13">
      <c r="A10" s="25" t="s">
        <v>47</v>
      </c>
      <c r="B10" s="7" t="s">
        <v>81</v>
      </c>
      <c r="C10" s="7" t="s">
        <v>63</v>
      </c>
      <c r="D10" s="7" t="s">
        <v>64</v>
      </c>
      <c r="E10" s="8" t="s">
        <v>153</v>
      </c>
      <c r="F10" s="7" t="s">
        <v>149</v>
      </c>
      <c r="G10" s="24" t="s">
        <v>23</v>
      </c>
      <c r="H10" s="24" t="s">
        <v>15</v>
      </c>
      <c r="I10" s="24" t="s">
        <v>17</v>
      </c>
      <c r="J10" s="25"/>
      <c r="K10" s="9" t="str">
        <f>"90,0"</f>
        <v>90,0</v>
      </c>
      <c r="L10" s="9" t="str">
        <f>"70,2360"</f>
        <v>70,2360</v>
      </c>
      <c r="M10" s="7" t="s">
        <v>87</v>
      </c>
    </row>
    <row r="11" spans="1:13">
      <c r="A11" s="30" t="s">
        <v>49</v>
      </c>
      <c r="B11" s="13" t="s">
        <v>82</v>
      </c>
      <c r="C11" s="13" t="s">
        <v>65</v>
      </c>
      <c r="D11" s="13" t="s">
        <v>66</v>
      </c>
      <c r="E11" s="14" t="s">
        <v>153</v>
      </c>
      <c r="F11" s="13" t="s">
        <v>149</v>
      </c>
      <c r="G11" s="34" t="s">
        <v>24</v>
      </c>
      <c r="H11" s="34" t="s">
        <v>25</v>
      </c>
      <c r="I11" s="34" t="s">
        <v>39</v>
      </c>
      <c r="J11" s="30"/>
      <c r="K11" s="15" t="str">
        <f>"65,0"</f>
        <v>65,0</v>
      </c>
      <c r="L11" s="15" t="str">
        <f>"53,8265"</f>
        <v>53,8265</v>
      </c>
      <c r="M11" s="13" t="s">
        <v>87</v>
      </c>
    </row>
    <row r="13" spans="1:13" ht="16">
      <c r="A13" s="37" t="s">
        <v>33</v>
      </c>
      <c r="B13" s="37"/>
      <c r="C13" s="38"/>
      <c r="D13" s="38"/>
      <c r="E13" s="38"/>
      <c r="F13" s="38"/>
      <c r="G13" s="38"/>
      <c r="H13" s="38"/>
      <c r="I13" s="38"/>
      <c r="J13" s="38"/>
    </row>
    <row r="14" spans="1:13">
      <c r="A14" s="32" t="s">
        <v>47</v>
      </c>
      <c r="B14" s="16" t="s">
        <v>83</v>
      </c>
      <c r="C14" s="16" t="s">
        <v>67</v>
      </c>
      <c r="D14" s="16" t="s">
        <v>68</v>
      </c>
      <c r="E14" s="17" t="s">
        <v>153</v>
      </c>
      <c r="F14" s="16" t="s">
        <v>149</v>
      </c>
      <c r="G14" s="31" t="s">
        <v>58</v>
      </c>
      <c r="H14" s="31" t="s">
        <v>59</v>
      </c>
      <c r="I14" s="33" t="s">
        <v>60</v>
      </c>
      <c r="J14" s="32"/>
      <c r="K14" s="18" t="str">
        <f>"75,0"</f>
        <v>75,0</v>
      </c>
      <c r="L14" s="18" t="str">
        <f>"55,3125"</f>
        <v>55,3125</v>
      </c>
      <c r="M14" s="16" t="s">
        <v>87</v>
      </c>
    </row>
    <row r="16" spans="1:13" ht="16">
      <c r="A16" s="37" t="s">
        <v>41</v>
      </c>
      <c r="B16" s="37"/>
      <c r="C16" s="38"/>
      <c r="D16" s="38"/>
      <c r="E16" s="38"/>
      <c r="F16" s="38"/>
      <c r="G16" s="38"/>
      <c r="H16" s="38"/>
      <c r="I16" s="38"/>
      <c r="J16" s="38"/>
    </row>
    <row r="17" spans="1:13">
      <c r="A17" s="32" t="s">
        <v>47</v>
      </c>
      <c r="B17" s="16" t="s">
        <v>84</v>
      </c>
      <c r="C17" s="16" t="s">
        <v>132</v>
      </c>
      <c r="D17" s="16" t="s">
        <v>69</v>
      </c>
      <c r="E17" s="17" t="s">
        <v>155</v>
      </c>
      <c r="F17" s="16" t="s">
        <v>149</v>
      </c>
      <c r="G17" s="31" t="s">
        <v>32</v>
      </c>
      <c r="H17" s="31" t="s">
        <v>70</v>
      </c>
      <c r="I17" s="31" t="s">
        <v>37</v>
      </c>
      <c r="J17" s="32"/>
      <c r="K17" s="18" t="str">
        <f>"115,0"</f>
        <v>115,0</v>
      </c>
      <c r="L17" s="18" t="str">
        <f>"85,8849"</f>
        <v>85,8849</v>
      </c>
      <c r="M17" s="16"/>
    </row>
    <row r="19" spans="1:13" ht="16">
      <c r="A19" s="37" t="s">
        <v>71</v>
      </c>
      <c r="B19" s="37"/>
      <c r="C19" s="38"/>
      <c r="D19" s="38"/>
      <c r="E19" s="38"/>
      <c r="F19" s="38"/>
      <c r="G19" s="38"/>
      <c r="H19" s="38"/>
      <c r="I19" s="38"/>
      <c r="J19" s="38"/>
    </row>
    <row r="20" spans="1:13">
      <c r="A20" s="25" t="s">
        <v>51</v>
      </c>
      <c r="B20" s="7" t="s">
        <v>85</v>
      </c>
      <c r="C20" s="7" t="s">
        <v>133</v>
      </c>
      <c r="D20" s="7" t="s">
        <v>72</v>
      </c>
      <c r="E20" s="8" t="s">
        <v>155</v>
      </c>
      <c r="F20" s="7" t="s">
        <v>149</v>
      </c>
      <c r="G20" s="23" t="s">
        <v>32</v>
      </c>
      <c r="H20" s="23" t="s">
        <v>32</v>
      </c>
      <c r="I20" s="23" t="s">
        <v>73</v>
      </c>
      <c r="J20" s="25"/>
      <c r="K20" s="9" t="str">
        <f>"0.00"</f>
        <v>0.00</v>
      </c>
      <c r="L20" s="9" t="str">
        <f>"0,0000"</f>
        <v>0,0000</v>
      </c>
      <c r="M20" s="7" t="s">
        <v>87</v>
      </c>
    </row>
    <row r="21" spans="1:13">
      <c r="A21" s="30" t="s">
        <v>47</v>
      </c>
      <c r="B21" s="13" t="s">
        <v>86</v>
      </c>
      <c r="C21" s="13" t="s">
        <v>134</v>
      </c>
      <c r="D21" s="13" t="s">
        <v>74</v>
      </c>
      <c r="E21" s="14" t="s">
        <v>156</v>
      </c>
      <c r="F21" s="13" t="s">
        <v>149</v>
      </c>
      <c r="G21" s="34" t="s">
        <v>60</v>
      </c>
      <c r="H21" s="30"/>
      <c r="I21" s="30"/>
      <c r="J21" s="30"/>
      <c r="K21" s="15" t="str">
        <f>"77,5"</f>
        <v>77,5</v>
      </c>
      <c r="L21" s="15" t="str">
        <f>"66,8438"</f>
        <v>66,8438</v>
      </c>
      <c r="M21" s="13"/>
    </row>
    <row r="23" spans="1:13" ht="16">
      <c r="A23" s="37" t="s">
        <v>75</v>
      </c>
      <c r="B23" s="37"/>
      <c r="C23" s="38"/>
      <c r="D23" s="38"/>
      <c r="E23" s="38"/>
      <c r="F23" s="38"/>
      <c r="G23" s="38"/>
      <c r="H23" s="38"/>
      <c r="I23" s="38"/>
      <c r="J23" s="38"/>
    </row>
    <row r="24" spans="1:13">
      <c r="A24" s="32" t="s">
        <v>47</v>
      </c>
      <c r="B24" s="16" t="s">
        <v>87</v>
      </c>
      <c r="C24" s="16" t="s">
        <v>135</v>
      </c>
      <c r="D24" s="16" t="s">
        <v>76</v>
      </c>
      <c r="E24" s="17" t="s">
        <v>155</v>
      </c>
      <c r="F24" s="16" t="s">
        <v>149</v>
      </c>
      <c r="G24" s="31" t="s">
        <v>77</v>
      </c>
      <c r="H24" s="31" t="s">
        <v>46</v>
      </c>
      <c r="I24" s="32"/>
      <c r="J24" s="32"/>
      <c r="K24" s="18" t="str">
        <f>"185,0"</f>
        <v>185,0</v>
      </c>
      <c r="L24" s="18" t="str">
        <f>"118,4811"</f>
        <v>118,4811</v>
      </c>
      <c r="M24" s="16"/>
    </row>
  </sheetData>
  <mergeCells count="17">
    <mergeCell ref="A1:M2"/>
    <mergeCell ref="A3:A4"/>
    <mergeCell ref="C3:C4"/>
    <mergeCell ref="D3:D4"/>
    <mergeCell ref="E3:E4"/>
    <mergeCell ref="F3:F4"/>
    <mergeCell ref="G3:J3"/>
    <mergeCell ref="B3:B4"/>
    <mergeCell ref="K3:K4"/>
    <mergeCell ref="L3:L4"/>
    <mergeCell ref="M3:M4"/>
    <mergeCell ref="A23:J23"/>
    <mergeCell ref="A5:J5"/>
    <mergeCell ref="A9:J9"/>
    <mergeCell ref="A13:J13"/>
    <mergeCell ref="A16:J16"/>
    <mergeCell ref="A19:J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7"/>
  <sheetViews>
    <sheetView workbookViewId="0">
      <selection activeCell="E16" sqref="E16"/>
    </sheetView>
  </sheetViews>
  <sheetFormatPr baseColWidth="10" defaultColWidth="9.1640625" defaultRowHeight="13"/>
  <cols>
    <col min="1" max="1" width="7.1640625" style="5" bestFit="1" customWidth="1"/>
    <col min="2" max="2" width="19" style="5" bestFit="1" customWidth="1"/>
    <col min="3" max="3" width="27.83203125" style="5" customWidth="1"/>
    <col min="4" max="4" width="20.83203125" style="5" bestFit="1" customWidth="1"/>
    <col min="5" max="5" width="10.1640625" style="19" bestFit="1" customWidth="1"/>
    <col min="6" max="6" width="29.83203125" style="5" bestFit="1" customWidth="1"/>
    <col min="7" max="9" width="5.6640625" style="21" bestFit="1" customWidth="1"/>
    <col min="10" max="10" width="4.33203125" style="21" bestFit="1" customWidth="1"/>
    <col min="11" max="11" width="10.5" style="6" bestFit="1" customWidth="1"/>
    <col min="12" max="12" width="8.6640625" style="6" bestFit="1" customWidth="1"/>
    <col min="13" max="13" width="23.1640625" style="5" customWidth="1"/>
    <col min="14" max="16384" width="9.1640625" style="3"/>
  </cols>
  <sheetData>
    <row r="1" spans="1:13" s="2" customFormat="1" ht="29" customHeight="1">
      <c r="A1" s="43" t="s">
        <v>130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2" customFormat="1" ht="62" customHeight="1" thickBot="1">
      <c r="A2" s="47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" customFormat="1" ht="12.75" customHeight="1">
      <c r="A3" s="52" t="s">
        <v>148</v>
      </c>
      <c r="B3" s="39" t="s">
        <v>0</v>
      </c>
      <c r="C3" s="54" t="s">
        <v>151</v>
      </c>
      <c r="D3" s="54" t="s">
        <v>6</v>
      </c>
      <c r="E3" s="41" t="s">
        <v>152</v>
      </c>
      <c r="F3" s="51" t="s">
        <v>5</v>
      </c>
      <c r="G3" s="51" t="s">
        <v>9</v>
      </c>
      <c r="H3" s="51"/>
      <c r="I3" s="51"/>
      <c r="J3" s="51"/>
      <c r="K3" s="41" t="s">
        <v>78</v>
      </c>
      <c r="L3" s="41" t="s">
        <v>3</v>
      </c>
      <c r="M3" s="56" t="s">
        <v>2</v>
      </c>
    </row>
    <row r="4" spans="1:13" s="1" customFormat="1" ht="21" customHeight="1" thickBot="1">
      <c r="A4" s="53"/>
      <c r="B4" s="40"/>
      <c r="C4" s="55"/>
      <c r="D4" s="55"/>
      <c r="E4" s="42"/>
      <c r="F4" s="55"/>
      <c r="G4" s="4">
        <v>1</v>
      </c>
      <c r="H4" s="4">
        <v>2</v>
      </c>
      <c r="I4" s="4">
        <v>3</v>
      </c>
      <c r="J4" s="4" t="s">
        <v>4</v>
      </c>
      <c r="K4" s="42"/>
      <c r="L4" s="42"/>
      <c r="M4" s="57"/>
    </row>
    <row r="5" spans="1:13" ht="16">
      <c r="A5" s="35" t="s">
        <v>88</v>
      </c>
      <c r="B5" s="35"/>
      <c r="C5" s="36"/>
      <c r="D5" s="36"/>
      <c r="E5" s="36"/>
      <c r="F5" s="36"/>
      <c r="G5" s="36"/>
      <c r="H5" s="36"/>
      <c r="I5" s="36"/>
      <c r="J5" s="36"/>
    </row>
    <row r="6" spans="1:13">
      <c r="A6" s="32" t="s">
        <v>47</v>
      </c>
      <c r="B6" s="16" t="s">
        <v>99</v>
      </c>
      <c r="C6" s="16" t="s">
        <v>89</v>
      </c>
      <c r="D6" s="16" t="s">
        <v>90</v>
      </c>
      <c r="E6" s="17" t="s">
        <v>153</v>
      </c>
      <c r="F6" s="16" t="s">
        <v>149</v>
      </c>
      <c r="G6" s="31" t="s">
        <v>38</v>
      </c>
      <c r="H6" s="31" t="s">
        <v>39</v>
      </c>
      <c r="I6" s="31" t="s">
        <v>58</v>
      </c>
      <c r="J6" s="32"/>
      <c r="K6" s="18" t="str">
        <f>"70,0"</f>
        <v>70,0</v>
      </c>
      <c r="L6" s="18" t="str">
        <f>"90,3350"</f>
        <v>90,3350</v>
      </c>
      <c r="M6" s="16" t="s">
        <v>87</v>
      </c>
    </row>
    <row r="8" spans="1:13" ht="16">
      <c r="A8" s="37" t="s">
        <v>33</v>
      </c>
      <c r="B8" s="37"/>
      <c r="C8" s="38"/>
      <c r="D8" s="38"/>
      <c r="E8" s="38"/>
      <c r="F8" s="38"/>
      <c r="G8" s="38"/>
      <c r="H8" s="38"/>
      <c r="I8" s="38"/>
      <c r="J8" s="38"/>
    </row>
    <row r="9" spans="1:13">
      <c r="A9" s="32" t="s">
        <v>47</v>
      </c>
      <c r="B9" s="16" t="s">
        <v>100</v>
      </c>
      <c r="C9" s="16" t="s">
        <v>91</v>
      </c>
      <c r="D9" s="16" t="s">
        <v>92</v>
      </c>
      <c r="E9" s="17" t="s">
        <v>154</v>
      </c>
      <c r="F9" s="16" t="s">
        <v>149</v>
      </c>
      <c r="G9" s="31" t="s">
        <v>58</v>
      </c>
      <c r="H9" s="31" t="s">
        <v>23</v>
      </c>
      <c r="I9" s="31" t="s">
        <v>13</v>
      </c>
      <c r="J9" s="32"/>
      <c r="K9" s="18" t="str">
        <f>"100,0"</f>
        <v>100,0</v>
      </c>
      <c r="L9" s="18" t="str">
        <f>"97,8800"</f>
        <v>97,8800</v>
      </c>
      <c r="M9" s="16" t="s">
        <v>87</v>
      </c>
    </row>
    <row r="11" spans="1:13" ht="16">
      <c r="A11" s="37" t="s">
        <v>10</v>
      </c>
      <c r="B11" s="37"/>
      <c r="C11" s="38"/>
      <c r="D11" s="38"/>
      <c r="E11" s="38"/>
      <c r="F11" s="38"/>
      <c r="G11" s="38"/>
      <c r="H11" s="38"/>
      <c r="I11" s="38"/>
      <c r="J11" s="38"/>
    </row>
    <row r="12" spans="1:13">
      <c r="A12" s="32" t="s">
        <v>47</v>
      </c>
      <c r="B12" s="16" t="s">
        <v>52</v>
      </c>
      <c r="C12" s="16" t="s">
        <v>30</v>
      </c>
      <c r="D12" s="16" t="s">
        <v>31</v>
      </c>
      <c r="E12" s="17" t="s">
        <v>153</v>
      </c>
      <c r="F12" s="16" t="s">
        <v>149</v>
      </c>
      <c r="G12" s="31" t="s">
        <v>27</v>
      </c>
      <c r="H12" s="31" t="s">
        <v>40</v>
      </c>
      <c r="I12" s="31" t="s">
        <v>93</v>
      </c>
      <c r="J12" s="32"/>
      <c r="K12" s="18" t="str">
        <f>"142,5"</f>
        <v>142,5</v>
      </c>
      <c r="L12" s="18" t="str">
        <f>"110,2665"</f>
        <v>110,2665</v>
      </c>
      <c r="M12" s="16" t="s">
        <v>87</v>
      </c>
    </row>
    <row r="14" spans="1:13" ht="16">
      <c r="A14" s="37" t="s">
        <v>33</v>
      </c>
      <c r="B14" s="37"/>
      <c r="C14" s="38"/>
      <c r="D14" s="38"/>
      <c r="E14" s="38"/>
      <c r="F14" s="38"/>
      <c r="G14" s="38"/>
      <c r="H14" s="38"/>
      <c r="I14" s="38"/>
      <c r="J14" s="38"/>
    </row>
    <row r="15" spans="1:13">
      <c r="A15" s="32" t="s">
        <v>47</v>
      </c>
      <c r="B15" s="16" t="s">
        <v>101</v>
      </c>
      <c r="C15" s="16" t="s">
        <v>94</v>
      </c>
      <c r="D15" s="16" t="s">
        <v>95</v>
      </c>
      <c r="E15" s="17" t="s">
        <v>154</v>
      </c>
      <c r="F15" s="16" t="s">
        <v>149</v>
      </c>
      <c r="G15" s="31" t="s">
        <v>96</v>
      </c>
      <c r="H15" s="31" t="s">
        <v>97</v>
      </c>
      <c r="I15" s="31" t="s">
        <v>98</v>
      </c>
      <c r="J15" s="32"/>
      <c r="K15" s="18" t="str">
        <f>"200,0"</f>
        <v>200,0</v>
      </c>
      <c r="L15" s="18" t="str">
        <f>"142,6400"</f>
        <v>142,6400</v>
      </c>
      <c r="M15" s="16"/>
    </row>
    <row r="17" spans="5:13">
      <c r="E17" s="5"/>
      <c r="F17" s="19"/>
      <c r="G17" s="5"/>
      <c r="K17" s="21"/>
      <c r="M17" s="6"/>
    </row>
  </sheetData>
  <mergeCells count="15"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8:J8"/>
    <mergeCell ref="A11:J11"/>
    <mergeCell ref="A14:J14"/>
    <mergeCell ref="B3:B4"/>
    <mergeCell ref="K3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workbookViewId="0">
      <selection activeCell="E27" sqref="E27"/>
    </sheetView>
  </sheetViews>
  <sheetFormatPr baseColWidth="10" defaultColWidth="9.1640625" defaultRowHeight="13"/>
  <cols>
    <col min="1" max="1" width="7.1640625" style="5" bestFit="1" customWidth="1"/>
    <col min="2" max="2" width="20.5" style="5" bestFit="1" customWidth="1"/>
    <col min="3" max="3" width="28.6640625" style="5" bestFit="1" customWidth="1"/>
    <col min="4" max="4" width="20.83203125" style="5" bestFit="1" customWidth="1"/>
    <col min="5" max="5" width="10.1640625" style="19" bestFit="1" customWidth="1"/>
    <col min="6" max="6" width="29.83203125" style="5" bestFit="1" customWidth="1"/>
    <col min="7" max="9" width="4.6640625" style="21" bestFit="1" customWidth="1"/>
    <col min="10" max="10" width="4.33203125" style="21" bestFit="1" customWidth="1"/>
    <col min="11" max="11" width="10.5" style="6" bestFit="1" customWidth="1"/>
    <col min="12" max="12" width="7.6640625" style="6" bestFit="1" customWidth="1"/>
    <col min="13" max="13" width="20.83203125" style="5" customWidth="1"/>
    <col min="14" max="16384" width="9.1640625" style="3"/>
  </cols>
  <sheetData>
    <row r="1" spans="1:13" s="2" customFormat="1" ht="29" customHeight="1">
      <c r="A1" s="43" t="s">
        <v>147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2" customFormat="1" ht="62" customHeight="1" thickBot="1">
      <c r="A2" s="47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" customFormat="1" ht="12.75" customHeight="1">
      <c r="A3" s="52" t="s">
        <v>148</v>
      </c>
      <c r="B3" s="39" t="s">
        <v>0</v>
      </c>
      <c r="C3" s="54" t="s">
        <v>151</v>
      </c>
      <c r="D3" s="54" t="s">
        <v>6</v>
      </c>
      <c r="E3" s="41" t="s">
        <v>152</v>
      </c>
      <c r="F3" s="51" t="s">
        <v>5</v>
      </c>
      <c r="G3" s="51" t="s">
        <v>150</v>
      </c>
      <c r="H3" s="51"/>
      <c r="I3" s="51"/>
      <c r="J3" s="51"/>
      <c r="K3" s="41" t="s">
        <v>78</v>
      </c>
      <c r="L3" s="41" t="s">
        <v>3</v>
      </c>
      <c r="M3" s="56" t="s">
        <v>2</v>
      </c>
    </row>
    <row r="4" spans="1:13" s="1" customFormat="1" ht="21" customHeight="1" thickBot="1">
      <c r="A4" s="53"/>
      <c r="B4" s="40"/>
      <c r="C4" s="55"/>
      <c r="D4" s="55"/>
      <c r="E4" s="42"/>
      <c r="F4" s="55"/>
      <c r="G4" s="4">
        <v>1</v>
      </c>
      <c r="H4" s="4">
        <v>2</v>
      </c>
      <c r="I4" s="4">
        <v>3</v>
      </c>
      <c r="J4" s="4" t="s">
        <v>4</v>
      </c>
      <c r="K4" s="42"/>
      <c r="L4" s="42"/>
      <c r="M4" s="57"/>
    </row>
    <row r="5" spans="1:13" ht="16">
      <c r="A5" s="35" t="s">
        <v>113</v>
      </c>
      <c r="B5" s="35"/>
      <c r="C5" s="36"/>
      <c r="D5" s="36"/>
      <c r="E5" s="36"/>
      <c r="F5" s="36"/>
      <c r="G5" s="36"/>
      <c r="H5" s="36"/>
      <c r="I5" s="36"/>
      <c r="J5" s="36"/>
    </row>
    <row r="6" spans="1:13">
      <c r="A6" s="32" t="s">
        <v>47</v>
      </c>
      <c r="B6" s="16" t="s">
        <v>123</v>
      </c>
      <c r="C6" s="16" t="s">
        <v>141</v>
      </c>
      <c r="D6" s="16" t="s">
        <v>114</v>
      </c>
      <c r="E6" s="17" t="s">
        <v>153</v>
      </c>
      <c r="F6" s="16" t="s">
        <v>149</v>
      </c>
      <c r="G6" s="31" t="s">
        <v>109</v>
      </c>
      <c r="H6" s="31" t="s">
        <v>111</v>
      </c>
      <c r="I6" s="33" t="s">
        <v>115</v>
      </c>
      <c r="J6" s="32"/>
      <c r="K6" s="18" t="str">
        <f>"42,5"</f>
        <v>42,5</v>
      </c>
      <c r="L6" s="18" t="str">
        <f>"37,9334"</f>
        <v>37,9334</v>
      </c>
      <c r="M6" s="16" t="s">
        <v>87</v>
      </c>
    </row>
    <row r="8" spans="1:13" ht="16">
      <c r="A8" s="37" t="s">
        <v>55</v>
      </c>
      <c r="B8" s="37"/>
      <c r="C8" s="38"/>
      <c r="D8" s="38"/>
      <c r="E8" s="38"/>
      <c r="F8" s="38"/>
      <c r="G8" s="38"/>
      <c r="H8" s="38"/>
      <c r="I8" s="38"/>
      <c r="J8" s="38"/>
    </row>
    <row r="9" spans="1:13">
      <c r="A9" s="25" t="s">
        <v>47</v>
      </c>
      <c r="B9" s="7" t="s">
        <v>79</v>
      </c>
      <c r="C9" s="7" t="s">
        <v>142</v>
      </c>
      <c r="D9" s="7" t="s">
        <v>57</v>
      </c>
      <c r="E9" s="8" t="s">
        <v>153</v>
      </c>
      <c r="F9" s="7" t="s">
        <v>149</v>
      </c>
      <c r="G9" s="24" t="s">
        <v>111</v>
      </c>
      <c r="H9" s="24" t="s">
        <v>115</v>
      </c>
      <c r="I9" s="24" t="s">
        <v>116</v>
      </c>
      <c r="J9" s="25"/>
      <c r="K9" s="9" t="str">
        <f>"47,5"</f>
        <v>47,5</v>
      </c>
      <c r="L9" s="9" t="str">
        <f>"40,6268"</f>
        <v>40,6268</v>
      </c>
      <c r="M9" s="7" t="s">
        <v>87</v>
      </c>
    </row>
    <row r="10" spans="1:13">
      <c r="A10" s="28" t="s">
        <v>49</v>
      </c>
      <c r="B10" s="10" t="s">
        <v>80</v>
      </c>
      <c r="C10" s="10" t="s">
        <v>143</v>
      </c>
      <c r="D10" s="10" t="s">
        <v>62</v>
      </c>
      <c r="E10" s="11" t="s">
        <v>153</v>
      </c>
      <c r="F10" s="10" t="s">
        <v>149</v>
      </c>
      <c r="G10" s="26" t="s">
        <v>111</v>
      </c>
      <c r="H10" s="27" t="s">
        <v>115</v>
      </c>
      <c r="I10" s="26" t="s">
        <v>115</v>
      </c>
      <c r="J10" s="28"/>
      <c r="K10" s="12" t="str">
        <f>"45,0"</f>
        <v>45,0</v>
      </c>
      <c r="L10" s="12" t="str">
        <f>"37,5390"</f>
        <v>37,5390</v>
      </c>
      <c r="M10" s="10" t="s">
        <v>87</v>
      </c>
    </row>
    <row r="11" spans="1:13">
      <c r="A11" s="28" t="s">
        <v>112</v>
      </c>
      <c r="B11" s="10" t="s">
        <v>106</v>
      </c>
      <c r="C11" s="10" t="s">
        <v>138</v>
      </c>
      <c r="D11" s="10" t="s">
        <v>104</v>
      </c>
      <c r="E11" s="11" t="s">
        <v>153</v>
      </c>
      <c r="F11" s="10" t="s">
        <v>149</v>
      </c>
      <c r="G11" s="26" t="s">
        <v>107</v>
      </c>
      <c r="H11" s="26" t="s">
        <v>109</v>
      </c>
      <c r="I11" s="27" t="s">
        <v>110</v>
      </c>
      <c r="J11" s="28"/>
      <c r="K11" s="12" t="str">
        <f>"35,0"</f>
        <v>35,0</v>
      </c>
      <c r="L11" s="12" t="str">
        <f>"30,1420"</f>
        <v>30,1420</v>
      </c>
      <c r="M11" s="10" t="s">
        <v>87</v>
      </c>
    </row>
    <row r="12" spans="1:13">
      <c r="A12" s="30" t="s">
        <v>124</v>
      </c>
      <c r="B12" s="13" t="s">
        <v>105</v>
      </c>
      <c r="C12" s="13" t="s">
        <v>138</v>
      </c>
      <c r="D12" s="13" t="s">
        <v>103</v>
      </c>
      <c r="E12" s="14" t="s">
        <v>153</v>
      </c>
      <c r="F12" s="13" t="s">
        <v>149</v>
      </c>
      <c r="G12" s="29" t="s">
        <v>107</v>
      </c>
      <c r="H12" s="34" t="s">
        <v>107</v>
      </c>
      <c r="I12" s="29" t="s">
        <v>109</v>
      </c>
      <c r="J12" s="30"/>
      <c r="K12" s="15" t="str">
        <f>"30,0"</f>
        <v>30,0</v>
      </c>
      <c r="L12" s="15" t="str">
        <f>"26,3880"</f>
        <v>26,3880</v>
      </c>
      <c r="M12" s="13" t="s">
        <v>87</v>
      </c>
    </row>
    <row r="14" spans="1:13" ht="16">
      <c r="A14" s="37" t="s">
        <v>10</v>
      </c>
      <c r="B14" s="37"/>
      <c r="C14" s="38"/>
      <c r="D14" s="38"/>
      <c r="E14" s="38"/>
      <c r="F14" s="38"/>
      <c r="G14" s="38"/>
      <c r="H14" s="38"/>
      <c r="I14" s="38"/>
      <c r="J14" s="38"/>
    </row>
    <row r="15" spans="1:13">
      <c r="A15" s="25" t="s">
        <v>47</v>
      </c>
      <c r="B15" s="7" t="s">
        <v>81</v>
      </c>
      <c r="C15" s="7" t="s">
        <v>144</v>
      </c>
      <c r="D15" s="7" t="s">
        <v>64</v>
      </c>
      <c r="E15" s="8" t="s">
        <v>153</v>
      </c>
      <c r="F15" s="7" t="s">
        <v>149</v>
      </c>
      <c r="G15" s="24" t="s">
        <v>117</v>
      </c>
      <c r="H15" s="24" t="s">
        <v>118</v>
      </c>
      <c r="I15" s="24" t="s">
        <v>38</v>
      </c>
      <c r="J15" s="25"/>
      <c r="K15" s="9" t="str">
        <f>"55,0"</f>
        <v>55,0</v>
      </c>
      <c r="L15" s="9" t="str">
        <f>"41,6928"</f>
        <v>41,6928</v>
      </c>
      <c r="M15" s="7" t="s">
        <v>87</v>
      </c>
    </row>
    <row r="16" spans="1:13">
      <c r="A16" s="28" t="s">
        <v>49</v>
      </c>
      <c r="B16" s="10" t="s">
        <v>125</v>
      </c>
      <c r="C16" s="10" t="s">
        <v>145</v>
      </c>
      <c r="D16" s="10" t="s">
        <v>119</v>
      </c>
      <c r="E16" s="11" t="s">
        <v>153</v>
      </c>
      <c r="F16" s="10" t="s">
        <v>149</v>
      </c>
      <c r="G16" s="26" t="s">
        <v>111</v>
      </c>
      <c r="H16" s="26" t="s">
        <v>115</v>
      </c>
      <c r="I16" s="26" t="s">
        <v>117</v>
      </c>
      <c r="J16" s="28"/>
      <c r="K16" s="12" t="str">
        <f>"50,0"</f>
        <v>50,0</v>
      </c>
      <c r="L16" s="12" t="str">
        <f>"40,7325"</f>
        <v>40,7325</v>
      </c>
      <c r="M16" s="10" t="s">
        <v>87</v>
      </c>
    </row>
    <row r="17" spans="1:13">
      <c r="A17" s="28" t="s">
        <v>112</v>
      </c>
      <c r="B17" s="10" t="s">
        <v>48</v>
      </c>
      <c r="C17" s="10" t="s">
        <v>136</v>
      </c>
      <c r="D17" s="10" t="s">
        <v>12</v>
      </c>
      <c r="E17" s="11" t="s">
        <v>153</v>
      </c>
      <c r="F17" s="10" t="s">
        <v>149</v>
      </c>
      <c r="G17" s="26" t="s">
        <v>115</v>
      </c>
      <c r="H17" s="26" t="s">
        <v>116</v>
      </c>
      <c r="I17" s="27" t="s">
        <v>118</v>
      </c>
      <c r="J17" s="28"/>
      <c r="K17" s="12" t="str">
        <f>"47,5"</f>
        <v>47,5</v>
      </c>
      <c r="L17" s="12" t="str">
        <f>"38,6365"</f>
        <v>38,6365</v>
      </c>
      <c r="M17" s="10"/>
    </row>
    <row r="18" spans="1:13">
      <c r="A18" s="30" t="s">
        <v>124</v>
      </c>
      <c r="B18" s="13" t="s">
        <v>50</v>
      </c>
      <c r="C18" s="13" t="s">
        <v>146</v>
      </c>
      <c r="D18" s="13" t="s">
        <v>22</v>
      </c>
      <c r="E18" s="14" t="s">
        <v>153</v>
      </c>
      <c r="F18" s="13" t="s">
        <v>149</v>
      </c>
      <c r="G18" s="34" t="s">
        <v>108</v>
      </c>
      <c r="H18" s="34" t="s">
        <v>111</v>
      </c>
      <c r="I18" s="34" t="s">
        <v>115</v>
      </c>
      <c r="J18" s="30"/>
      <c r="K18" s="15" t="str">
        <f>"45,0"</f>
        <v>45,0</v>
      </c>
      <c r="L18" s="15" t="str">
        <f>"33,7657"</f>
        <v>33,7657</v>
      </c>
      <c r="M18" s="13" t="s">
        <v>87</v>
      </c>
    </row>
    <row r="20" spans="1:13" ht="16">
      <c r="A20" s="37" t="s">
        <v>33</v>
      </c>
      <c r="B20" s="37"/>
      <c r="C20" s="38"/>
      <c r="D20" s="38"/>
      <c r="E20" s="38"/>
      <c r="F20" s="38"/>
      <c r="G20" s="38"/>
      <c r="H20" s="38"/>
      <c r="I20" s="38"/>
      <c r="J20" s="38"/>
    </row>
    <row r="21" spans="1:13">
      <c r="A21" s="25" t="s">
        <v>47</v>
      </c>
      <c r="B21" s="7" t="s">
        <v>83</v>
      </c>
      <c r="C21" s="7" t="s">
        <v>140</v>
      </c>
      <c r="D21" s="7" t="s">
        <v>68</v>
      </c>
      <c r="E21" s="8" t="s">
        <v>153</v>
      </c>
      <c r="F21" s="7" t="s">
        <v>149</v>
      </c>
      <c r="G21" s="24" t="s">
        <v>108</v>
      </c>
      <c r="H21" s="24" t="s">
        <v>111</v>
      </c>
      <c r="I21" s="23" t="s">
        <v>115</v>
      </c>
      <c r="J21" s="25"/>
      <c r="K21" s="9" t="str">
        <f>"42,5"</f>
        <v>42,5</v>
      </c>
      <c r="L21" s="9" t="str">
        <f>"30,3471"</f>
        <v>30,3471</v>
      </c>
      <c r="M21" s="7" t="s">
        <v>87</v>
      </c>
    </row>
    <row r="22" spans="1:13">
      <c r="A22" s="30" t="s">
        <v>49</v>
      </c>
      <c r="B22" s="13" t="s">
        <v>87</v>
      </c>
      <c r="C22" s="13" t="s">
        <v>139</v>
      </c>
      <c r="D22" s="13" t="s">
        <v>95</v>
      </c>
      <c r="E22" s="14" t="s">
        <v>153</v>
      </c>
      <c r="F22" s="13" t="s">
        <v>149</v>
      </c>
      <c r="G22" s="34" t="s">
        <v>107</v>
      </c>
      <c r="H22" s="34" t="s">
        <v>109</v>
      </c>
      <c r="I22" s="30"/>
      <c r="J22" s="30"/>
      <c r="K22" s="15" t="str">
        <f>"35,0"</f>
        <v>35,0</v>
      </c>
      <c r="L22" s="15" t="str">
        <f>"24,1220"</f>
        <v>24,1220</v>
      </c>
      <c r="M22" s="13"/>
    </row>
    <row r="24" spans="1:13" ht="16">
      <c r="A24" s="37" t="s">
        <v>71</v>
      </c>
      <c r="B24" s="37"/>
      <c r="C24" s="38"/>
      <c r="D24" s="38"/>
      <c r="E24" s="38"/>
      <c r="F24" s="38"/>
      <c r="G24" s="38"/>
      <c r="H24" s="38"/>
      <c r="I24" s="38"/>
      <c r="J24" s="38"/>
    </row>
    <row r="25" spans="1:13">
      <c r="A25" s="25" t="s">
        <v>47</v>
      </c>
      <c r="B25" s="7" t="s">
        <v>126</v>
      </c>
      <c r="C25" s="7" t="s">
        <v>120</v>
      </c>
      <c r="D25" s="7" t="s">
        <v>121</v>
      </c>
      <c r="E25" s="8" t="s">
        <v>154</v>
      </c>
      <c r="F25" s="7" t="s">
        <v>149</v>
      </c>
      <c r="G25" s="24" t="s">
        <v>58</v>
      </c>
      <c r="H25" s="24" t="s">
        <v>23</v>
      </c>
      <c r="I25" s="24" t="s">
        <v>15</v>
      </c>
      <c r="J25" s="25"/>
      <c r="K25" s="9" t="str">
        <f>"85,0"</f>
        <v>85,0</v>
      </c>
      <c r="L25" s="9" t="str">
        <f>"49,4318"</f>
        <v>49,4318</v>
      </c>
      <c r="M25" s="7"/>
    </row>
    <row r="26" spans="1:13">
      <c r="A26" s="30" t="s">
        <v>47</v>
      </c>
      <c r="B26" s="13" t="s">
        <v>85</v>
      </c>
      <c r="C26" s="13" t="s">
        <v>137</v>
      </c>
      <c r="D26" s="13" t="s">
        <v>72</v>
      </c>
      <c r="E26" s="14" t="s">
        <v>157</v>
      </c>
      <c r="F26" s="13" t="s">
        <v>149</v>
      </c>
      <c r="G26" s="34" t="s">
        <v>122</v>
      </c>
      <c r="H26" s="34" t="s">
        <v>39</v>
      </c>
      <c r="I26" s="29" t="s">
        <v>58</v>
      </c>
      <c r="J26" s="30"/>
      <c r="K26" s="15" t="str">
        <f>"65,0"</f>
        <v>65,0</v>
      </c>
      <c r="L26" s="15" t="str">
        <f>"42,4193"</f>
        <v>42,4193</v>
      </c>
      <c r="M26" s="13" t="s">
        <v>87</v>
      </c>
    </row>
    <row r="28" spans="1:13">
      <c r="E28" s="21"/>
      <c r="F28" s="22"/>
      <c r="G28" s="20"/>
      <c r="K28" s="21"/>
      <c r="M28" s="6"/>
    </row>
    <row r="29" spans="1:13">
      <c r="E29" s="5"/>
      <c r="F29" s="19"/>
      <c r="G29" s="5"/>
      <c r="K29" s="21"/>
      <c r="M29" s="6"/>
    </row>
  </sheetData>
  <mergeCells count="16">
    <mergeCell ref="K3:K4"/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8:J8"/>
    <mergeCell ref="A14:J14"/>
    <mergeCell ref="A20:J20"/>
    <mergeCell ref="A24:J24"/>
    <mergeCell ref="B3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"/>
  <sheetViews>
    <sheetView tabSelected="1" workbookViewId="0">
      <selection activeCell="E10" sqref="E10"/>
    </sheetView>
  </sheetViews>
  <sheetFormatPr baseColWidth="10" defaultColWidth="9.1640625" defaultRowHeight="13"/>
  <cols>
    <col min="1" max="1" width="7.1640625" style="5" bestFit="1" customWidth="1"/>
    <col min="2" max="2" width="19.1640625" style="5" customWidth="1"/>
    <col min="3" max="3" width="27.6640625" style="5" bestFit="1" customWidth="1"/>
    <col min="4" max="4" width="20.83203125" style="5" bestFit="1" customWidth="1"/>
    <col min="5" max="5" width="10.1640625" style="19" bestFit="1" customWidth="1"/>
    <col min="6" max="6" width="29.83203125" style="5" bestFit="1" customWidth="1"/>
    <col min="7" max="7" width="4.6640625" style="21" bestFit="1" customWidth="1"/>
    <col min="8" max="9" width="5.6640625" style="21" bestFit="1" customWidth="1"/>
    <col min="10" max="10" width="4.33203125" style="21" bestFit="1" customWidth="1"/>
    <col min="11" max="11" width="10.5" style="6" bestFit="1" customWidth="1"/>
    <col min="12" max="12" width="7.6640625" style="6" bestFit="1" customWidth="1"/>
    <col min="13" max="13" width="20.6640625" style="5" customWidth="1"/>
    <col min="14" max="16384" width="9.1640625" style="3"/>
  </cols>
  <sheetData>
    <row r="1" spans="1:13" s="2" customFormat="1" ht="29" customHeight="1">
      <c r="A1" s="43" t="s">
        <v>131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2" customFormat="1" ht="62" customHeight="1" thickBot="1">
      <c r="A2" s="47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" customFormat="1" ht="12.75" customHeight="1">
      <c r="A3" s="52" t="s">
        <v>148</v>
      </c>
      <c r="B3" s="39" t="s">
        <v>0</v>
      </c>
      <c r="C3" s="54" t="s">
        <v>151</v>
      </c>
      <c r="D3" s="54" t="s">
        <v>6</v>
      </c>
      <c r="E3" s="41" t="s">
        <v>152</v>
      </c>
      <c r="F3" s="51" t="s">
        <v>5</v>
      </c>
      <c r="G3" s="51" t="s">
        <v>150</v>
      </c>
      <c r="H3" s="51"/>
      <c r="I3" s="51"/>
      <c r="J3" s="51"/>
      <c r="K3" s="41" t="s">
        <v>78</v>
      </c>
      <c r="L3" s="41" t="s">
        <v>3</v>
      </c>
      <c r="M3" s="56" t="s">
        <v>2</v>
      </c>
    </row>
    <row r="4" spans="1:13" s="1" customFormat="1" ht="21" customHeight="1" thickBot="1">
      <c r="A4" s="53"/>
      <c r="B4" s="40"/>
      <c r="C4" s="55"/>
      <c r="D4" s="55"/>
      <c r="E4" s="42"/>
      <c r="F4" s="55"/>
      <c r="G4" s="4">
        <v>1</v>
      </c>
      <c r="H4" s="4">
        <v>2</v>
      </c>
      <c r="I4" s="4">
        <v>3</v>
      </c>
      <c r="J4" s="4" t="s">
        <v>4</v>
      </c>
      <c r="K4" s="42"/>
      <c r="L4" s="42"/>
      <c r="M4" s="57"/>
    </row>
    <row r="5" spans="1:13" ht="16">
      <c r="A5" s="35" t="s">
        <v>113</v>
      </c>
      <c r="B5" s="35"/>
      <c r="C5" s="36"/>
      <c r="D5" s="36"/>
      <c r="E5" s="36"/>
      <c r="F5" s="36"/>
      <c r="G5" s="36"/>
      <c r="H5" s="36"/>
      <c r="I5" s="36"/>
      <c r="J5" s="36"/>
    </row>
    <row r="6" spans="1:13">
      <c r="A6" s="32" t="s">
        <v>47</v>
      </c>
      <c r="B6" s="16" t="s">
        <v>123</v>
      </c>
      <c r="C6" s="16" t="s">
        <v>141</v>
      </c>
      <c r="D6" s="16" t="s">
        <v>114</v>
      </c>
      <c r="E6" s="17" t="s">
        <v>153</v>
      </c>
      <c r="F6" s="16" t="s">
        <v>149</v>
      </c>
      <c r="G6" s="31" t="s">
        <v>117</v>
      </c>
      <c r="H6" s="31" t="s">
        <v>38</v>
      </c>
      <c r="I6" s="31" t="s">
        <v>24</v>
      </c>
      <c r="J6" s="32"/>
      <c r="K6" s="18" t="str">
        <f>"60,0"</f>
        <v>60,0</v>
      </c>
      <c r="L6" s="18" t="str">
        <f>"53,5530"</f>
        <v>53,5530</v>
      </c>
      <c r="M6" s="16" t="s">
        <v>87</v>
      </c>
    </row>
    <row r="8" spans="1:13" ht="16">
      <c r="A8" s="37" t="s">
        <v>71</v>
      </c>
      <c r="B8" s="37"/>
      <c r="C8" s="38"/>
      <c r="D8" s="38"/>
      <c r="E8" s="38"/>
      <c r="F8" s="38"/>
      <c r="G8" s="38"/>
      <c r="H8" s="38"/>
      <c r="I8" s="38"/>
      <c r="J8" s="38"/>
    </row>
    <row r="9" spans="1:13">
      <c r="A9" s="32" t="s">
        <v>47</v>
      </c>
      <c r="B9" s="16" t="s">
        <v>126</v>
      </c>
      <c r="C9" s="16" t="s">
        <v>120</v>
      </c>
      <c r="D9" s="16" t="s">
        <v>121</v>
      </c>
      <c r="E9" s="17" t="s">
        <v>154</v>
      </c>
      <c r="F9" s="16" t="s">
        <v>149</v>
      </c>
      <c r="G9" s="31" t="s">
        <v>17</v>
      </c>
      <c r="H9" s="31" t="s">
        <v>14</v>
      </c>
      <c r="I9" s="31" t="s">
        <v>32</v>
      </c>
      <c r="J9" s="32"/>
      <c r="K9" s="18" t="str">
        <f>"110,0"</f>
        <v>110,0</v>
      </c>
      <c r="L9" s="18" t="str">
        <f>"63,9705"</f>
        <v>63,9705</v>
      </c>
      <c r="M9" s="16"/>
    </row>
  </sheetData>
  <mergeCells count="13">
    <mergeCell ref="A1:M2"/>
    <mergeCell ref="A3:A4"/>
    <mergeCell ref="C3:C4"/>
    <mergeCell ref="D3:D4"/>
    <mergeCell ref="E3:E4"/>
    <mergeCell ref="F3:F4"/>
    <mergeCell ref="G3:J3"/>
    <mergeCell ref="A8:J8"/>
    <mergeCell ref="B3:B4"/>
    <mergeCell ref="K3:K4"/>
    <mergeCell ref="L3:L4"/>
    <mergeCell ref="M3:M4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IPL ПЛ без экипировки</vt:lpstr>
      <vt:lpstr>IPL Присед без экипировки</vt:lpstr>
      <vt:lpstr>IPL Жим без экипировки</vt:lpstr>
      <vt:lpstr>IPL Тяга без экипировки</vt:lpstr>
      <vt:lpstr>СПР Подъем на бицепс</vt:lpstr>
      <vt:lpstr>СПР Экст. подъем на бицепс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lastPrinted>2015-07-16T19:10:53Z</cp:lastPrinted>
  <dcterms:created xsi:type="dcterms:W3CDTF">2002-06-16T13:36:44Z</dcterms:created>
  <dcterms:modified xsi:type="dcterms:W3CDTF">2026-01-13T17:17:59Z</dcterms:modified>
</cp:coreProperties>
</file>