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E86FE2AD-1DB6-B842-8725-C318CF313CF0}" xr6:coauthVersionLast="45" xr6:coauthVersionMax="45" xr10:uidLastSave="{00000000-0000-0000-0000-000000000000}"/>
  <bookViews>
    <workbookView xWindow="480" yWindow="460" windowWidth="28320" windowHeight="16140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EPF ПЛ однослой ДК" sheetId="8" r:id="rId5"/>
    <sheet name="WEPF ПЛ однослой" sheetId="7" r:id="rId6"/>
    <sheet name="WRPF Жим лежа без экип ДК" sheetId="15" r:id="rId7"/>
    <sheet name="WRPF Жим лежа без экип" sheetId="14" r:id="rId8"/>
    <sheet name="WEPF Жим однослой" sheetId="17" r:id="rId9"/>
    <sheet name="WEPF Жим софт однопетельная" sheetId="13" r:id="rId10"/>
    <sheet name="WRPF Тяга без экипировки ДК" sheetId="24" r:id="rId11"/>
    <sheet name="WRPF Тяга без экипировки" sheetId="23" r:id="rId12"/>
    <sheet name="WEPF Тяга экип ДК" sheetId="26" r:id="rId13"/>
    <sheet name="WRPF Подъем на бицепс" sheetId="27" r:id="rId14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24" l="1"/>
  <c r="K16" i="24"/>
  <c r="L9" i="27" l="1"/>
  <c r="K9" i="27"/>
  <c r="L6" i="27"/>
  <c r="K6" i="27"/>
  <c r="L6" i="26"/>
  <c r="K6" i="26"/>
  <c r="L13" i="24"/>
  <c r="K13" i="24"/>
  <c r="L12" i="24"/>
  <c r="K12" i="24"/>
  <c r="L9" i="24"/>
  <c r="K9" i="24"/>
  <c r="L6" i="24"/>
  <c r="K6" i="24"/>
  <c r="L13" i="23"/>
  <c r="K13" i="23"/>
  <c r="L12" i="23"/>
  <c r="K12" i="23"/>
  <c r="L9" i="23"/>
  <c r="K9" i="23"/>
  <c r="L6" i="23"/>
  <c r="K6" i="23"/>
  <c r="L12" i="17"/>
  <c r="L9" i="17"/>
  <c r="L6" i="17"/>
  <c r="K6" i="17"/>
  <c r="L39" i="15"/>
  <c r="K39" i="15"/>
  <c r="L36" i="15"/>
  <c r="K36" i="15"/>
  <c r="L33" i="15"/>
  <c r="K33" i="15"/>
  <c r="L32" i="15"/>
  <c r="K32" i="15"/>
  <c r="L29" i="15"/>
  <c r="K29" i="15"/>
  <c r="L26" i="15"/>
  <c r="K26" i="15"/>
  <c r="L23" i="15"/>
  <c r="K23" i="15"/>
  <c r="L22" i="15"/>
  <c r="K22" i="15"/>
  <c r="L21" i="15"/>
  <c r="K21" i="15"/>
  <c r="L20" i="15"/>
  <c r="K20" i="15"/>
  <c r="L17" i="15"/>
  <c r="L16" i="15"/>
  <c r="K16" i="15"/>
  <c r="L13" i="15"/>
  <c r="K13" i="15"/>
  <c r="L10" i="15"/>
  <c r="K10" i="15"/>
  <c r="L9" i="15"/>
  <c r="K9" i="15"/>
  <c r="L6" i="15"/>
  <c r="K6" i="15"/>
  <c r="L21" i="14"/>
  <c r="K21" i="14"/>
  <c r="L20" i="14"/>
  <c r="K20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6" i="13"/>
  <c r="K6" i="13"/>
  <c r="T28" i="10"/>
  <c r="S28" i="10"/>
  <c r="T25" i="10"/>
  <c r="T24" i="10"/>
  <c r="S24" i="10"/>
  <c r="T21" i="10"/>
  <c r="S21" i="10"/>
  <c r="T20" i="10"/>
  <c r="S20" i="10"/>
  <c r="T17" i="10"/>
  <c r="S17" i="10"/>
  <c r="T16" i="10"/>
  <c r="S16" i="10"/>
  <c r="T13" i="10"/>
  <c r="S13" i="10"/>
  <c r="T12" i="10"/>
  <c r="S12" i="10"/>
  <c r="T9" i="10"/>
  <c r="S9" i="10"/>
  <c r="T6" i="10"/>
  <c r="S6" i="10"/>
  <c r="T18" i="9"/>
  <c r="S18" i="9"/>
  <c r="T15" i="9"/>
  <c r="S15" i="9"/>
  <c r="T12" i="9"/>
  <c r="S12" i="9"/>
  <c r="T9" i="9"/>
  <c r="S9" i="9"/>
  <c r="T6" i="9"/>
  <c r="S6" i="9"/>
  <c r="T6" i="8"/>
  <c r="S6" i="8"/>
  <c r="T6" i="7"/>
  <c r="S6" i="7"/>
  <c r="T9" i="6"/>
  <c r="T6" i="6"/>
  <c r="S6" i="6"/>
  <c r="T6" i="5"/>
  <c r="S6" i="5"/>
</calcChain>
</file>

<file path=xl/sharedStrings.xml><?xml version="1.0" encoding="utf-8"?>
<sst xmlns="http://schemas.openxmlformats.org/spreadsheetml/2006/main" count="1077" uniqueCount="364">
  <si>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</si>
  <si>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</si>
  <si>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</si>
  <si>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</si>
  <si>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</si>
  <si>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</si>
  <si>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</si>
  <si>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</si>
  <si>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</si>
  <si>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</si>
  <si>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</si>
  <si>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</si>
  <si>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Русакова Татьяна</t>
  </si>
  <si>
    <t>Открытая (08.07.1984)/36</t>
  </si>
  <si>
    <t>54,10</t>
  </si>
  <si>
    <t xml:space="preserve">Челябинск/Челябинская область </t>
  </si>
  <si>
    <t>82,5</t>
  </si>
  <si>
    <t>87,5</t>
  </si>
  <si>
    <t>90,0</t>
  </si>
  <si>
    <t>45,0</t>
  </si>
  <si>
    <t>50,0</t>
  </si>
  <si>
    <t>100,0</t>
  </si>
  <si>
    <t>107,5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</si>
  <si>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</si>
  <si>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</si>
  <si>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</si>
  <si>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</si>
  <si>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</si>
  <si>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</si>
  <si>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1</t>
  </si>
  <si>
    <t/>
  </si>
  <si>
    <t>ВЕСОВАЯ КАТЕГОРИЯ   75</t>
  </si>
  <si>
    <t>Клочков Денис</t>
  </si>
  <si>
    <t>Открытая (11.01.1996)/24</t>
  </si>
  <si>
    <t>74,60</t>
  </si>
  <si>
    <t xml:space="preserve">Югорск/Ханты-Мансийский авт. о </t>
  </si>
  <si>
    <t>180,0</t>
  </si>
  <si>
    <t>195,0</t>
  </si>
  <si>
    <t>200,0</t>
  </si>
  <si>
    <t>120,0</t>
  </si>
  <si>
    <t>130,0</t>
  </si>
  <si>
    <t>205,0</t>
  </si>
  <si>
    <t>215,0</t>
  </si>
  <si>
    <t>225,0</t>
  </si>
  <si>
    <t>ВЕСОВАЯ КАТЕГОРИЯ   90</t>
  </si>
  <si>
    <t>Андрющенко Алексей</t>
  </si>
  <si>
    <t>Юниоры (07.05.1997)/23</t>
  </si>
  <si>
    <t>88,40</t>
  </si>
  <si>
    <t xml:space="preserve">Екатеринбург/Свердловская область </t>
  </si>
  <si>
    <t>210,0</t>
  </si>
  <si>
    <t>115,0</t>
  </si>
  <si>
    <t>185,0</t>
  </si>
  <si>
    <t xml:space="preserve">Мужчины </t>
  </si>
  <si>
    <t>75</t>
  </si>
  <si>
    <t>-</t>
  </si>
  <si>
    <t>ВЕСОВАЯ КАТЕГОРИЯ   100</t>
  </si>
  <si>
    <t>Золотарёв Сергей</t>
  </si>
  <si>
    <t>Юноши 17-19 (15.11.2002)/18</t>
  </si>
  <si>
    <t>93,00</t>
  </si>
  <si>
    <t>172,5</t>
  </si>
  <si>
    <t>182,5</t>
  </si>
  <si>
    <t>190,0</t>
  </si>
  <si>
    <t>142,5</t>
  </si>
  <si>
    <t>100</t>
  </si>
  <si>
    <t>ВЕСОВАЯ КАТЕГОРИЯ   52</t>
  </si>
  <si>
    <t>Березин Денис</t>
  </si>
  <si>
    <t>Юноши 14-16 (31.05.2007)/13</t>
  </si>
  <si>
    <t>47,85</t>
  </si>
  <si>
    <t>77,5</t>
  </si>
  <si>
    <t>60,0</t>
  </si>
  <si>
    <t>62,5</t>
  </si>
  <si>
    <t>65,0</t>
  </si>
  <si>
    <t>85,0</t>
  </si>
  <si>
    <t>ВЕСОВАЯ КАТЕГОРИЯ   48</t>
  </si>
  <si>
    <t>Хан Екатерина</t>
  </si>
  <si>
    <t>Открытая (27.05.1989)/31</t>
  </si>
  <si>
    <t>44,85</t>
  </si>
  <si>
    <t>57,5</t>
  </si>
  <si>
    <t>42,5</t>
  </si>
  <si>
    <t>75,0</t>
  </si>
  <si>
    <t>80,0</t>
  </si>
  <si>
    <t>Абросимова Елизавета</t>
  </si>
  <si>
    <t>Девушки 14-16 (02.02.2006)/14</t>
  </si>
  <si>
    <t>54,40</t>
  </si>
  <si>
    <t>55,0</t>
  </si>
  <si>
    <t>40,0</t>
  </si>
  <si>
    <t>92,5</t>
  </si>
  <si>
    <t xml:space="preserve">Ханов А. </t>
  </si>
  <si>
    <t>Смирнов Виталий</t>
  </si>
  <si>
    <t>Открытая (17.11.1987)/33</t>
  </si>
  <si>
    <t>73,50</t>
  </si>
  <si>
    <t xml:space="preserve">Рыбинск/Ярославская область </t>
  </si>
  <si>
    <t>145,0</t>
  </si>
  <si>
    <t>160,0</t>
  </si>
  <si>
    <t>175,0</t>
  </si>
  <si>
    <t>95,0</t>
  </si>
  <si>
    <t>112,5</t>
  </si>
  <si>
    <t>207,5</t>
  </si>
  <si>
    <t xml:space="preserve">Долгушин Е. </t>
  </si>
  <si>
    <t>ВЕСОВАЯ КАТЕГОРИЯ   82.5</t>
  </si>
  <si>
    <t>Колотило Сергей</t>
  </si>
  <si>
    <t>Юниоры (16.03.1998)/22</t>
  </si>
  <si>
    <t>80,70</t>
  </si>
  <si>
    <t>140,0</t>
  </si>
  <si>
    <t>150,0</t>
  </si>
  <si>
    <t>165,0</t>
  </si>
  <si>
    <t>110,0</t>
  </si>
  <si>
    <t>122,5</t>
  </si>
  <si>
    <t>220,0</t>
  </si>
  <si>
    <t>230,0</t>
  </si>
  <si>
    <t>ВЕСОВАЯ КАТЕГОРИЯ   110</t>
  </si>
  <si>
    <t>Дратинский Данил</t>
  </si>
  <si>
    <t>Открытая (18.12.1997)/23</t>
  </si>
  <si>
    <t>108,50</t>
  </si>
  <si>
    <t>270,0</t>
  </si>
  <si>
    <t>280,0</t>
  </si>
  <si>
    <t>170,0</t>
  </si>
  <si>
    <t>277,5</t>
  </si>
  <si>
    <t>82.5</t>
  </si>
  <si>
    <t>110</t>
  </si>
  <si>
    <t>Трапезникова Дарья</t>
  </si>
  <si>
    <t>Открытая (04.06.1988)/32</t>
  </si>
  <si>
    <t>45,10</t>
  </si>
  <si>
    <t xml:space="preserve">Ростов/Ярославская область </t>
  </si>
  <si>
    <t>70,0</t>
  </si>
  <si>
    <t>117,5</t>
  </si>
  <si>
    <t>Первухина Дина</t>
  </si>
  <si>
    <t>Открытая (18.01.1988)/32</t>
  </si>
  <si>
    <t>55,80</t>
  </si>
  <si>
    <t xml:space="preserve">Курган/Курганская область </t>
  </si>
  <si>
    <t>47,5</t>
  </si>
  <si>
    <t>ВЕСОВАЯ КАТЕГОРИЯ   67.5</t>
  </si>
  <si>
    <t>Мизгин Сергей</t>
  </si>
  <si>
    <t>Юноши 14-16 (05.05.2005)/15</t>
  </si>
  <si>
    <t>63,70</t>
  </si>
  <si>
    <t>127,5</t>
  </si>
  <si>
    <t>135,0</t>
  </si>
  <si>
    <t xml:space="preserve">Соловьев А. </t>
  </si>
  <si>
    <t>Толстой Григорий</t>
  </si>
  <si>
    <t>Юноши 17-19 (05.10.2003)/17</t>
  </si>
  <si>
    <t>64,30</t>
  </si>
  <si>
    <t xml:space="preserve">Ефремов А. </t>
  </si>
  <si>
    <t>Баракан Александр</t>
  </si>
  <si>
    <t>Юноши 14-16 (05.02.2004)/16</t>
  </si>
  <si>
    <t>69,30</t>
  </si>
  <si>
    <t>147,5</t>
  </si>
  <si>
    <t>152,5</t>
  </si>
  <si>
    <t>Хасаншин Александр</t>
  </si>
  <si>
    <t>Юниоры (03.03.1998)/22</t>
  </si>
  <si>
    <t>72,70</t>
  </si>
  <si>
    <t xml:space="preserve">Копейск/Челябинская область </t>
  </si>
  <si>
    <t>235,0</t>
  </si>
  <si>
    <t>Лебедев Данил</t>
  </si>
  <si>
    <t>Юноши 17-19 (21.05.2003)/17</t>
  </si>
  <si>
    <t>80,40</t>
  </si>
  <si>
    <t>Галимов Илья</t>
  </si>
  <si>
    <t>Открытая (14.08.1995)/25</t>
  </si>
  <si>
    <t>81,70</t>
  </si>
  <si>
    <t>Шикин Алексей</t>
  </si>
  <si>
    <t>Открытая (12.10.1983)/37</t>
  </si>
  <si>
    <t>95,20</t>
  </si>
  <si>
    <t xml:space="preserve">Снежинск/Челябинская область </t>
  </si>
  <si>
    <t>240,0</t>
  </si>
  <si>
    <t>250,0</t>
  </si>
  <si>
    <t xml:space="preserve">Ячменёв А. </t>
  </si>
  <si>
    <t>Чудиновский Александр</t>
  </si>
  <si>
    <t>Открытая (19.12.1983)/37</t>
  </si>
  <si>
    <t>98,30</t>
  </si>
  <si>
    <t>245,0</t>
  </si>
  <si>
    <t xml:space="preserve">Ячменёв А </t>
  </si>
  <si>
    <t>Додух Егор</t>
  </si>
  <si>
    <t>Юноши 14-16 (12.08.2005)/15</t>
  </si>
  <si>
    <t>106,20</t>
  </si>
  <si>
    <t xml:space="preserve">Конаков А. </t>
  </si>
  <si>
    <t>ВЕСОВАЯ КАТЕГОРИЯ   60</t>
  </si>
  <si>
    <t>Открытая (18.03.1996)/24</t>
  </si>
  <si>
    <t>57,30</t>
  </si>
  <si>
    <t xml:space="preserve">Абрамов Д. </t>
  </si>
  <si>
    <t xml:space="preserve">Результат </t>
  </si>
  <si>
    <t>Результат</t>
  </si>
  <si>
    <t>Мухаметжанова Валерия</t>
  </si>
  <si>
    <t>Открытая (25.01.1996)/24</t>
  </si>
  <si>
    <t>73,20</t>
  </si>
  <si>
    <t xml:space="preserve">Озёрск/Челябинская область </t>
  </si>
  <si>
    <t xml:space="preserve">Мизецкий А. </t>
  </si>
  <si>
    <t>Пономарев Семён</t>
  </si>
  <si>
    <t>Юноши 14-16 (08.07.2004)/16</t>
  </si>
  <si>
    <t>59,20</t>
  </si>
  <si>
    <t>Баландин Сергей</t>
  </si>
  <si>
    <t>Открытая (14.12.1984)/36</t>
  </si>
  <si>
    <t>88,60</t>
  </si>
  <si>
    <t xml:space="preserve">Пермь/Пермский край </t>
  </si>
  <si>
    <t>Анциферов Никита</t>
  </si>
  <si>
    <t>Юниоры (30.06.1997)/23</t>
  </si>
  <si>
    <t>99,50</t>
  </si>
  <si>
    <t xml:space="preserve">Чернушка/Пермский край </t>
  </si>
  <si>
    <t>177,5</t>
  </si>
  <si>
    <t>Абашкин Антон</t>
  </si>
  <si>
    <t>Открытая (08.01.1989)/31</t>
  </si>
  <si>
    <t>93,20</t>
  </si>
  <si>
    <t>157,5</t>
  </si>
  <si>
    <t>162,5</t>
  </si>
  <si>
    <t xml:space="preserve">Баландин С. </t>
  </si>
  <si>
    <t>Клещенков Виталий</t>
  </si>
  <si>
    <t>Мастера 50-59 (05.02.1970)/50</t>
  </si>
  <si>
    <t>96,30</t>
  </si>
  <si>
    <t>Паклин Олег</t>
  </si>
  <si>
    <t>Открытая (28.10.1987)/33</t>
  </si>
  <si>
    <t>108,70</t>
  </si>
  <si>
    <t>Прыкин Михаил</t>
  </si>
  <si>
    <t>Открытая (18.09.1994)/26</t>
  </si>
  <si>
    <t>109,80</t>
  </si>
  <si>
    <t>121,0935</t>
  </si>
  <si>
    <t>90</t>
  </si>
  <si>
    <t>115,8480</t>
  </si>
  <si>
    <t>105,9840</t>
  </si>
  <si>
    <t>2</t>
  </si>
  <si>
    <t>Южанина Наталья</t>
  </si>
  <si>
    <t>Открытая (18.02.1992)/28</t>
  </si>
  <si>
    <t>51,20</t>
  </si>
  <si>
    <t>Геташвили Мария</t>
  </si>
  <si>
    <t>Открытая (15.06.1980)/40</t>
  </si>
  <si>
    <t>55,00</t>
  </si>
  <si>
    <t>Первышина Олеся</t>
  </si>
  <si>
    <t>Мастера 40-49 (10.01.1980)/40</t>
  </si>
  <si>
    <t>55,10</t>
  </si>
  <si>
    <t>Ташухаджиев Зелимхан</t>
  </si>
  <si>
    <t>Открытая (28.09.1982)/38</t>
  </si>
  <si>
    <t>67,50</t>
  </si>
  <si>
    <t>Зайцев Кирилл</t>
  </si>
  <si>
    <t>Юниоры (24.06.2000)/20</t>
  </si>
  <si>
    <t>73,80</t>
  </si>
  <si>
    <t xml:space="preserve">Аргаяш/Челябинская область </t>
  </si>
  <si>
    <t>132,5</t>
  </si>
  <si>
    <t>Кабанов Андрей</t>
  </si>
  <si>
    <t>Открытая (19.03.1993)/27</t>
  </si>
  <si>
    <t>74,50</t>
  </si>
  <si>
    <t xml:space="preserve">Сатка/Челябинская область </t>
  </si>
  <si>
    <t>Михаил Гершкович</t>
  </si>
  <si>
    <t>Юноши 14-16 (04.10.2004)/16</t>
  </si>
  <si>
    <t>82,40</t>
  </si>
  <si>
    <t>Ковалев Андрей</t>
  </si>
  <si>
    <t>Открытая (18.06.1989)/31</t>
  </si>
  <si>
    <t>81,90</t>
  </si>
  <si>
    <t>155,0</t>
  </si>
  <si>
    <t>Кокшаров Константин</t>
  </si>
  <si>
    <t>Открытая (22.07.1991)/29</t>
  </si>
  <si>
    <t>81,50</t>
  </si>
  <si>
    <t>Егоров Владимир</t>
  </si>
  <si>
    <t>Мастера 40-49 (06.09.1977)/43</t>
  </si>
  <si>
    <t>80,50</t>
  </si>
  <si>
    <t>Ахмадеев Эдуард</t>
  </si>
  <si>
    <t>Открытая (29.11.1981)/39</t>
  </si>
  <si>
    <t>88,50</t>
  </si>
  <si>
    <t xml:space="preserve">Троицк/Московская область </t>
  </si>
  <si>
    <t>Лукиных Андрей</t>
  </si>
  <si>
    <t>Открытая (27.05.1982)/38</t>
  </si>
  <si>
    <t>Ишанкулов Дмитрий</t>
  </si>
  <si>
    <t>Открытая (01.11.1986)/34</t>
  </si>
  <si>
    <t>105,50</t>
  </si>
  <si>
    <t>167,5</t>
  </si>
  <si>
    <t>Фахрутдинов Владислав</t>
  </si>
  <si>
    <t>Открытая (11.01.1992)/28</t>
  </si>
  <si>
    <t>104,70</t>
  </si>
  <si>
    <t xml:space="preserve">Кыштым/Челябинская область </t>
  </si>
  <si>
    <t>ВЕСОВАЯ КАТЕГОРИЯ   125</t>
  </si>
  <si>
    <t>Корниец Владимир</t>
  </si>
  <si>
    <t>Мастера 60-69 (21.01.1954)/66</t>
  </si>
  <si>
    <t>115,00</t>
  </si>
  <si>
    <t>ВЕСОВАЯ КАТЕГОРИЯ   140+</t>
  </si>
  <si>
    <t>Буренков Антон</t>
  </si>
  <si>
    <t>Открытая (15.12.1992)/28</t>
  </si>
  <si>
    <t>150,00</t>
  </si>
  <si>
    <t>187,5</t>
  </si>
  <si>
    <t>115,8620</t>
  </si>
  <si>
    <t>109,3463</t>
  </si>
  <si>
    <t>140+</t>
  </si>
  <si>
    <t>103,7438</t>
  </si>
  <si>
    <t>Бухаров Александр</t>
  </si>
  <si>
    <t>Юноши 14-16 (22.07.2010)/10</t>
  </si>
  <si>
    <t>40,70</t>
  </si>
  <si>
    <t>Севостьянов Сергей</t>
  </si>
  <si>
    <t>Мастера 40-49 (13.04.1980)/40</t>
  </si>
  <si>
    <t>119,50</t>
  </si>
  <si>
    <t>265,0</t>
  </si>
  <si>
    <t>Мизецкий Артем</t>
  </si>
  <si>
    <t>Открытая (27.10.1994)/26</t>
  </si>
  <si>
    <t>164,30</t>
  </si>
  <si>
    <t>330,0</t>
  </si>
  <si>
    <t>Толстиков Никита</t>
  </si>
  <si>
    <t>Юноши 17-19 (31.05.2002)/18</t>
  </si>
  <si>
    <t>78,30</t>
  </si>
  <si>
    <t>125,0</t>
  </si>
  <si>
    <t>Груздов Александр</t>
  </si>
  <si>
    <t>Открытая (08.10.1989)/31</t>
  </si>
  <si>
    <t>109,00</t>
  </si>
  <si>
    <t>285,0</t>
  </si>
  <si>
    <t>305,0</t>
  </si>
  <si>
    <t>322,5</t>
  </si>
  <si>
    <t>Ибрагимов Далгат</t>
  </si>
  <si>
    <t>Открытая (12.05.1989)/31</t>
  </si>
  <si>
    <t>109,50</t>
  </si>
  <si>
    <t>300,0</t>
  </si>
  <si>
    <t>312,5</t>
  </si>
  <si>
    <t>190,3395</t>
  </si>
  <si>
    <t>176,7900</t>
  </si>
  <si>
    <t>151,7880</t>
  </si>
  <si>
    <t>Абдурахинов Истан</t>
  </si>
  <si>
    <t>Юноши 14-16 (23.01.2004)/16</t>
  </si>
  <si>
    <t>58,30</t>
  </si>
  <si>
    <t>Скобликов Виталий</t>
  </si>
  <si>
    <t>Юниоры (06.01.1998)/22</t>
  </si>
  <si>
    <t>66,40</t>
  </si>
  <si>
    <t xml:space="preserve">Варна/Челябинская область </t>
  </si>
  <si>
    <t>Визгалов Антон</t>
  </si>
  <si>
    <t>Открытая (14.08.1986)/34</t>
  </si>
  <si>
    <t>79,50</t>
  </si>
  <si>
    <t>Зубков Роман</t>
  </si>
  <si>
    <t>Открытая (19.09.1993)/27</t>
  </si>
  <si>
    <t>Омельчук Павел</t>
  </si>
  <si>
    <t>Открытая (15.12.1994)/26</t>
  </si>
  <si>
    <t>98,50</t>
  </si>
  <si>
    <t>272,5</t>
  </si>
  <si>
    <t>Карпов Игорь</t>
  </si>
  <si>
    <t>Открытая (16.05.1990)/30</t>
  </si>
  <si>
    <t>80,95</t>
  </si>
  <si>
    <t>Всероссийский мастерский турнир "Сила Урала"
WRPF Строгий подъем штанги на бицепс
Челябинск/Челябинская область, 19 декабря 2020 года</t>
  </si>
  <si>
    <t>Всероссийский мастерский турнир "Сила Урала"
WEPF любители Становая тяга в экипировке ДК
Челябинск/Челябинская область, 19 декабря 2020 года</t>
  </si>
  <si>
    <t>Всероссийский мастерский турнир "Сила Урала"
WRPF любители Становая тяга без экипировки ДК
Челябинск/Челябинская область, 19 декабря 2020 года</t>
  </si>
  <si>
    <t>Всероссийский мастерский турнир "Сила Урала"
WRPF любители Становая тяга без экипировки
Челябинск/Челябинская область, 19 декабря 2020 года</t>
  </si>
  <si>
    <t>Всероссийский мастерский турнир "Сила Урала"
WEPF любители Жим лежа в однослойной экипировке
Челябинск/Челябинская область, 19 декабря 2020 года</t>
  </si>
  <si>
    <t>Всероссийский мастерский турнир "Сила Урала"
WRPF любители Жим лежа без экипировки ДК
Челябинск/Челябинская область, 19 декабря 2020 года</t>
  </si>
  <si>
    <t>Всероссийский мастерский турнир "Сила Урала"
WRPF любители Жим лежа без экипировки
Челябинск/Челябинская область, 19 декабря 2020 года</t>
  </si>
  <si>
    <t>Всероссийский мастерский турнир "Сила Урала"
WEPF Жим лежа в однопетельной софт экипировке
Челябинск/Челябинская область, 19 декабря 2020 года</t>
  </si>
  <si>
    <t>Всероссийский мастерский турнир "Сила Урала"
WRPF любители Пауэрлифтинг без экипировки ДК
Челябинск/Челябинская область, 19 декабря 2020 года</t>
  </si>
  <si>
    <t>Всероссийский мастерский турнир "Сила Урала"
WRPF любители Пауэрлифтинг без экипировки
Челябинск/Челябинская область, 19 декабря 2020 года</t>
  </si>
  <si>
    <t>Всероссийский мастерский турнир "Сила Урала"
WEPF любители Пауэрлифтинг в однослойной экипировке ДК
Челябинск/Челябинская область, 19 декабря 2020 года</t>
  </si>
  <si>
    <t>Всероссийский мастерский турнир "Сила Урала"
WEPF любители Пауэрлифтинг в однослойной экипировке
Челябинск/Челябинская область, 19 декабря 2020 года</t>
  </si>
  <si>
    <t>Всероссийский мастерский турнир "Сила Урала"
WRPF любители Пауэрлифтинг классический в бинтах ДК
Челябинск/Челябинская область, 19 декабря 2020 года</t>
  </si>
  <si>
    <t>Всероссийский мастерский турнир "Сила Урала"
WRPF любители Пауэрлифтинг классический в бинтах
Челябинск/Челябинская область, 19 декабря 2020 года</t>
  </si>
  <si>
    <t>Весовая категория</t>
  </si>
  <si>
    <t>Клепцова Надежда</t>
  </si>
  <si>
    <t xml:space="preserve">Магомедов Р. </t>
  </si>
  <si>
    <t xml:space="preserve">Кокшаров К. </t>
  </si>
  <si>
    <t xml:space="preserve">Теплых И. </t>
  </si>
  <si>
    <t xml:space="preserve">Маслов Н. </t>
  </si>
  <si>
    <t xml:space="preserve">Колохин П. </t>
  </si>
  <si>
    <t xml:space="preserve">Дратинский Д. </t>
  </si>
  <si>
    <t xml:space="preserve">Гайдуков К. </t>
  </si>
  <si>
    <t>Трехгорный/Челябинская область</t>
  </si>
  <si>
    <t xml:space="preserve">Катав-Ивановск/Челябинская область </t>
  </si>
  <si>
    <t xml:space="preserve">Груздов А. </t>
  </si>
  <si>
    <t>Жим</t>
  </si>
  <si>
    <t xml:space="preserve"> </t>
  </si>
  <si>
    <t>№</t>
  </si>
  <si>
    <t>Возрастная группа</t>
  </si>
  <si>
    <t>O</t>
  </si>
  <si>
    <t xml:space="preserve">
Дата рождения/Возраст</t>
  </si>
  <si>
    <t>T2</t>
  </si>
  <si>
    <t>T1</t>
  </si>
  <si>
    <t>J</t>
  </si>
  <si>
    <t>M1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</si>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</sst>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9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5.5" style="5" bestFit="1" customWidth="1"/>
    <col min="22" max="16384" width="9.1640625" style="3"/>
  </cols>
  <sheetData>
    <row r="1" spans="1:21" s="2" customFormat="1" ht="29" customHeight="1">
      <c r="A1" s="33" t="s">
        <v>334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73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120</v>
      </c>
      <c r="C6" s="7" t="s">
        <v>121</v>
      </c>
      <c r="D6" s="7" t="s">
        <v>122</v>
      </c>
      <c r="E6" s="7" t="s">
        <v>356</v>
      </c>
      <c r="F6" s="7" t="s">
        <v>123</v>
      </c>
      <c r="G6" s="14" t="s">
        <v>124</v>
      </c>
      <c r="H6" s="15" t="s">
        <v>79</v>
      </c>
      <c r="I6" s="14" t="s">
        <v>79</v>
      </c>
      <c r="J6" s="8"/>
      <c r="K6" s="14" t="s">
        <v>85</v>
      </c>
      <c r="L6" s="14" t="s">
        <v>78</v>
      </c>
      <c r="M6" s="14" t="s">
        <v>19</v>
      </c>
      <c r="N6" s="8"/>
      <c r="O6" s="14" t="s">
        <v>106</v>
      </c>
      <c r="P6" s="14" t="s">
        <v>50</v>
      </c>
      <c r="Q6" s="15" t="s">
        <v>125</v>
      </c>
      <c r="R6" s="8"/>
      <c r="S6" s="28" t="str">
        <f>"235,0"</f>
        <v>235,0</v>
      </c>
      <c r="T6" s="8" t="str">
        <f>"325,4045"</f>
        <v>325,4045</v>
      </c>
      <c r="U6" s="7" t="s">
        <v>351</v>
      </c>
    </row>
    <row r="7" spans="1:21">
      <c r="B7" s="5" t="s">
        <v>30</v>
      </c>
    </row>
    <row r="8" spans="1:21" ht="16">
      <c r="A8" s="46" t="s">
        <v>11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29</v>
      </c>
      <c r="B9" s="7" t="s">
        <v>126</v>
      </c>
      <c r="C9" s="7" t="s">
        <v>127</v>
      </c>
      <c r="D9" s="7" t="s">
        <v>128</v>
      </c>
      <c r="E9" s="7" t="s">
        <v>356</v>
      </c>
      <c r="F9" s="7" t="s">
        <v>129</v>
      </c>
      <c r="G9" s="14" t="s">
        <v>18</v>
      </c>
      <c r="H9" s="15" t="s">
        <v>95</v>
      </c>
      <c r="I9" s="15" t="s">
        <v>95</v>
      </c>
      <c r="J9" s="8"/>
      <c r="K9" s="14" t="s">
        <v>19</v>
      </c>
      <c r="L9" s="14" t="s">
        <v>130</v>
      </c>
      <c r="M9" s="14" t="s">
        <v>20</v>
      </c>
      <c r="N9" s="8"/>
      <c r="O9" s="14" t="s">
        <v>22</v>
      </c>
      <c r="P9" s="14" t="s">
        <v>96</v>
      </c>
      <c r="Q9" s="14" t="s">
        <v>50</v>
      </c>
      <c r="R9" s="8"/>
      <c r="S9" s="28" t="str">
        <f>"255,0"</f>
        <v>255,0</v>
      </c>
      <c r="T9" s="8" t="str">
        <f>"300,8745"</f>
        <v>300,8745</v>
      </c>
      <c r="U9" s="7" t="s">
        <v>353</v>
      </c>
    </row>
    <row r="10" spans="1:21">
      <c r="B10" s="5" t="s">
        <v>30</v>
      </c>
    </row>
    <row r="11" spans="1:21" ht="16">
      <c r="A11" s="46" t="s">
        <v>131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17" t="s">
        <v>29</v>
      </c>
      <c r="B12" s="16" t="s">
        <v>132</v>
      </c>
      <c r="C12" s="16" t="s">
        <v>133</v>
      </c>
      <c r="D12" s="16" t="s">
        <v>134</v>
      </c>
      <c r="E12" s="16" t="s">
        <v>359</v>
      </c>
      <c r="F12" s="16" t="s">
        <v>15</v>
      </c>
      <c r="G12" s="20" t="s">
        <v>106</v>
      </c>
      <c r="H12" s="20" t="s">
        <v>39</v>
      </c>
      <c r="I12" s="20" t="s">
        <v>135</v>
      </c>
      <c r="J12" s="17"/>
      <c r="K12" s="20" t="s">
        <v>79</v>
      </c>
      <c r="L12" s="21" t="s">
        <v>72</v>
      </c>
      <c r="M12" s="20" t="s">
        <v>17</v>
      </c>
      <c r="N12" s="17"/>
      <c r="O12" s="20" t="s">
        <v>39</v>
      </c>
      <c r="P12" s="20" t="s">
        <v>136</v>
      </c>
      <c r="Q12" s="20" t="s">
        <v>92</v>
      </c>
      <c r="R12" s="17"/>
      <c r="S12" s="30" t="str">
        <f>"360,0"</f>
        <v>360,0</v>
      </c>
      <c r="T12" s="17" t="str">
        <f>"291,2040"</f>
        <v>291,2040</v>
      </c>
      <c r="U12" s="16" t="s">
        <v>137</v>
      </c>
    </row>
    <row r="13" spans="1:21">
      <c r="A13" s="19" t="s">
        <v>29</v>
      </c>
      <c r="B13" s="18" t="s">
        <v>138</v>
      </c>
      <c r="C13" s="18" t="s">
        <v>139</v>
      </c>
      <c r="D13" s="18" t="s">
        <v>140</v>
      </c>
      <c r="E13" s="18" t="s">
        <v>358</v>
      </c>
      <c r="F13" s="18" t="s">
        <v>15</v>
      </c>
      <c r="G13" s="22" t="s">
        <v>80</v>
      </c>
      <c r="H13" s="22" t="s">
        <v>18</v>
      </c>
      <c r="I13" s="22" t="s">
        <v>86</v>
      </c>
      <c r="J13" s="19"/>
      <c r="K13" s="22" t="s">
        <v>71</v>
      </c>
      <c r="L13" s="22" t="s">
        <v>124</v>
      </c>
      <c r="M13" s="23" t="s">
        <v>79</v>
      </c>
      <c r="N13" s="19"/>
      <c r="O13" s="22" t="s">
        <v>106</v>
      </c>
      <c r="P13" s="22" t="s">
        <v>39</v>
      </c>
      <c r="Q13" s="22" t="s">
        <v>40</v>
      </c>
      <c r="R13" s="19"/>
      <c r="S13" s="31" t="str">
        <f>"292,5"</f>
        <v>292,5</v>
      </c>
      <c r="T13" s="19" t="str">
        <f>"234,7313"</f>
        <v>234,7313</v>
      </c>
      <c r="U13" s="18" t="s">
        <v>141</v>
      </c>
    </row>
    <row r="14" spans="1:21">
      <c r="B14" s="5" t="s">
        <v>30</v>
      </c>
    </row>
    <row r="15" spans="1:21" ht="16">
      <c r="A15" s="46" t="s">
        <v>31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17" t="s">
        <v>29</v>
      </c>
      <c r="B16" s="16" t="s">
        <v>142</v>
      </c>
      <c r="C16" s="16" t="s">
        <v>143</v>
      </c>
      <c r="D16" s="16" t="s">
        <v>144</v>
      </c>
      <c r="E16" s="16" t="s">
        <v>359</v>
      </c>
      <c r="F16" s="16" t="s">
        <v>15</v>
      </c>
      <c r="G16" s="21" t="s">
        <v>106</v>
      </c>
      <c r="H16" s="20" t="s">
        <v>50</v>
      </c>
      <c r="I16" s="21" t="s">
        <v>39</v>
      </c>
      <c r="J16" s="17"/>
      <c r="K16" s="20" t="s">
        <v>80</v>
      </c>
      <c r="L16" s="21" t="s">
        <v>72</v>
      </c>
      <c r="M16" s="21" t="s">
        <v>72</v>
      </c>
      <c r="N16" s="17"/>
      <c r="O16" s="20" t="s">
        <v>103</v>
      </c>
      <c r="P16" s="20" t="s">
        <v>145</v>
      </c>
      <c r="Q16" s="20" t="s">
        <v>146</v>
      </c>
      <c r="R16" s="17"/>
      <c r="S16" s="30" t="str">
        <f>"347,5"</f>
        <v>347,5</v>
      </c>
      <c r="T16" s="17" t="str">
        <f>"262,4320"</f>
        <v>262,4320</v>
      </c>
      <c r="U16" s="16" t="s">
        <v>141</v>
      </c>
    </row>
    <row r="17" spans="1:21">
      <c r="A17" s="19" t="s">
        <v>29</v>
      </c>
      <c r="B17" s="18" t="s">
        <v>147</v>
      </c>
      <c r="C17" s="18" t="s">
        <v>148</v>
      </c>
      <c r="D17" s="18" t="s">
        <v>149</v>
      </c>
      <c r="E17" s="18" t="s">
        <v>360</v>
      </c>
      <c r="F17" s="18" t="s">
        <v>150</v>
      </c>
      <c r="G17" s="22" t="s">
        <v>51</v>
      </c>
      <c r="H17" s="22" t="s">
        <v>38</v>
      </c>
      <c r="I17" s="23" t="s">
        <v>41</v>
      </c>
      <c r="J17" s="19"/>
      <c r="K17" s="22" t="s">
        <v>136</v>
      </c>
      <c r="L17" s="22" t="s">
        <v>92</v>
      </c>
      <c r="M17" s="19"/>
      <c r="N17" s="19"/>
      <c r="O17" s="22" t="s">
        <v>42</v>
      </c>
      <c r="P17" s="23" t="s">
        <v>151</v>
      </c>
      <c r="Q17" s="23" t="s">
        <v>151</v>
      </c>
      <c r="R17" s="19"/>
      <c r="S17" s="31" t="str">
        <f>"560,0"</f>
        <v>560,0</v>
      </c>
      <c r="T17" s="19" t="str">
        <f>"407,9600"</f>
        <v>407,9600</v>
      </c>
      <c r="U17" s="18" t="s">
        <v>353</v>
      </c>
    </row>
    <row r="18" spans="1:21">
      <c r="B18" s="5" t="s">
        <v>30</v>
      </c>
    </row>
    <row r="19" spans="1:21" ht="16">
      <c r="A19" s="46" t="s">
        <v>99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17" t="s">
        <v>29</v>
      </c>
      <c r="B20" s="16" t="s">
        <v>152</v>
      </c>
      <c r="C20" s="16" t="s">
        <v>153</v>
      </c>
      <c r="D20" s="16" t="s">
        <v>154</v>
      </c>
      <c r="E20" s="16" t="s">
        <v>358</v>
      </c>
      <c r="F20" s="16" t="s">
        <v>129</v>
      </c>
      <c r="G20" s="20" t="s">
        <v>41</v>
      </c>
      <c r="H20" s="20" t="s">
        <v>49</v>
      </c>
      <c r="I20" s="20" t="s">
        <v>42</v>
      </c>
      <c r="J20" s="17"/>
      <c r="K20" s="20" t="s">
        <v>106</v>
      </c>
      <c r="L20" s="20" t="s">
        <v>50</v>
      </c>
      <c r="M20" s="20" t="s">
        <v>39</v>
      </c>
      <c r="N20" s="17"/>
      <c r="O20" s="20" t="s">
        <v>51</v>
      </c>
      <c r="P20" s="20" t="s">
        <v>37</v>
      </c>
      <c r="Q20" s="20" t="s">
        <v>41</v>
      </c>
      <c r="R20" s="17"/>
      <c r="S20" s="30" t="str">
        <f>"540,0"</f>
        <v>540,0</v>
      </c>
      <c r="T20" s="17" t="str">
        <f>"367,5240"</f>
        <v>367,5240</v>
      </c>
      <c r="U20" s="16" t="s">
        <v>353</v>
      </c>
    </row>
    <row r="21" spans="1:21">
      <c r="A21" s="19" t="s">
        <v>29</v>
      </c>
      <c r="B21" s="18" t="s">
        <v>155</v>
      </c>
      <c r="C21" s="18" t="s">
        <v>156</v>
      </c>
      <c r="D21" s="18" t="s">
        <v>157</v>
      </c>
      <c r="E21" s="18" t="s">
        <v>356</v>
      </c>
      <c r="F21" s="18" t="s">
        <v>15</v>
      </c>
      <c r="G21" s="22" t="s">
        <v>36</v>
      </c>
      <c r="H21" s="22" t="s">
        <v>51</v>
      </c>
      <c r="I21" s="19"/>
      <c r="J21" s="19"/>
      <c r="K21" s="22" t="s">
        <v>39</v>
      </c>
      <c r="L21" s="23" t="s">
        <v>40</v>
      </c>
      <c r="M21" s="23" t="s">
        <v>40</v>
      </c>
      <c r="N21" s="19"/>
      <c r="O21" s="22" t="s">
        <v>42</v>
      </c>
      <c r="P21" s="22" t="s">
        <v>43</v>
      </c>
      <c r="Q21" s="23" t="s">
        <v>151</v>
      </c>
      <c r="R21" s="19"/>
      <c r="S21" s="31" t="str">
        <f>"530,0"</f>
        <v>530,0</v>
      </c>
      <c r="T21" s="19" t="str">
        <f>"357,1670"</f>
        <v>357,1670</v>
      </c>
      <c r="U21" s="18" t="s">
        <v>353</v>
      </c>
    </row>
    <row r="22" spans="1:21">
      <c r="B22" s="5" t="s">
        <v>30</v>
      </c>
    </row>
    <row r="23" spans="1:21" ht="16">
      <c r="A23" s="46" t="s">
        <v>55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21">
      <c r="A24" s="17" t="s">
        <v>29</v>
      </c>
      <c r="B24" s="16" t="s">
        <v>158</v>
      </c>
      <c r="C24" s="16" t="s">
        <v>159</v>
      </c>
      <c r="D24" s="16" t="s">
        <v>160</v>
      </c>
      <c r="E24" s="16" t="s">
        <v>356</v>
      </c>
      <c r="F24" s="16" t="s">
        <v>161</v>
      </c>
      <c r="G24" s="21" t="s">
        <v>42</v>
      </c>
      <c r="H24" s="21" t="s">
        <v>108</v>
      </c>
      <c r="I24" s="20" t="s">
        <v>108</v>
      </c>
      <c r="J24" s="17"/>
      <c r="K24" s="21" t="s">
        <v>105</v>
      </c>
      <c r="L24" s="20" t="s">
        <v>116</v>
      </c>
      <c r="M24" s="21" t="s">
        <v>94</v>
      </c>
      <c r="N24" s="17"/>
      <c r="O24" s="20" t="s">
        <v>108</v>
      </c>
      <c r="P24" s="20" t="s">
        <v>162</v>
      </c>
      <c r="Q24" s="21" t="s">
        <v>163</v>
      </c>
      <c r="R24" s="17"/>
      <c r="S24" s="30" t="str">
        <f>"630,0"</f>
        <v>630,0</v>
      </c>
      <c r="T24" s="17" t="str">
        <f>"391,4820"</f>
        <v>391,4820</v>
      </c>
      <c r="U24" s="16" t="s">
        <v>164</v>
      </c>
    </row>
    <row r="25" spans="1:21">
      <c r="A25" s="19" t="s">
        <v>54</v>
      </c>
      <c r="B25" s="18" t="s">
        <v>165</v>
      </c>
      <c r="C25" s="18" t="s">
        <v>166</v>
      </c>
      <c r="D25" s="18" t="s">
        <v>167</v>
      </c>
      <c r="E25" s="18" t="s">
        <v>356</v>
      </c>
      <c r="F25" s="18" t="s">
        <v>161</v>
      </c>
      <c r="G25" s="23" t="s">
        <v>109</v>
      </c>
      <c r="H25" s="23" t="s">
        <v>162</v>
      </c>
      <c r="I25" s="23" t="s">
        <v>168</v>
      </c>
      <c r="J25" s="19"/>
      <c r="K25" s="23"/>
      <c r="L25" s="19"/>
      <c r="M25" s="19"/>
      <c r="N25" s="19"/>
      <c r="O25" s="23"/>
      <c r="P25" s="19"/>
      <c r="Q25" s="19"/>
      <c r="R25" s="19"/>
      <c r="S25" s="31">
        <v>0</v>
      </c>
      <c r="T25" s="19" t="str">
        <f>"0,0000"</f>
        <v>0,0000</v>
      </c>
      <c r="U25" s="18" t="s">
        <v>169</v>
      </c>
    </row>
    <row r="26" spans="1:21">
      <c r="B26" s="5" t="s">
        <v>30</v>
      </c>
    </row>
    <row r="27" spans="1:21" ht="16">
      <c r="A27" s="46" t="s">
        <v>110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8" t="s">
        <v>29</v>
      </c>
      <c r="B28" s="7" t="s">
        <v>170</v>
      </c>
      <c r="C28" s="7" t="s">
        <v>171</v>
      </c>
      <c r="D28" s="7" t="s">
        <v>172</v>
      </c>
      <c r="E28" s="7" t="s">
        <v>359</v>
      </c>
      <c r="F28" s="7" t="s">
        <v>15</v>
      </c>
      <c r="G28" s="15" t="s">
        <v>104</v>
      </c>
      <c r="H28" s="15" t="s">
        <v>104</v>
      </c>
      <c r="I28" s="14" t="s">
        <v>104</v>
      </c>
      <c r="J28" s="8"/>
      <c r="K28" s="14" t="s">
        <v>80</v>
      </c>
      <c r="L28" s="14" t="s">
        <v>72</v>
      </c>
      <c r="M28" s="14" t="s">
        <v>18</v>
      </c>
      <c r="N28" s="8"/>
      <c r="O28" s="14" t="s">
        <v>104</v>
      </c>
      <c r="P28" s="14" t="s">
        <v>93</v>
      </c>
      <c r="Q28" s="14" t="s">
        <v>116</v>
      </c>
      <c r="R28" s="8"/>
      <c r="S28" s="28" t="str">
        <f>"410,0"</f>
        <v>410,0</v>
      </c>
      <c r="T28" s="8" t="str">
        <f>"244,0320"</f>
        <v>244,0320</v>
      </c>
      <c r="U28" s="7" t="s">
        <v>173</v>
      </c>
    </row>
    <row r="29" spans="1:21">
      <c r="B29" s="5" t="s">
        <v>30</v>
      </c>
    </row>
  </sheetData>
  <mergeCells count="20">
    <mergeCell ref="A27:R27"/>
    <mergeCell ref="S3:S4"/>
    <mergeCell ref="T3:T4"/>
    <mergeCell ref="U3:U4"/>
    <mergeCell ref="A5:R5"/>
    <mergeCell ref="B3:B4"/>
    <mergeCell ref="A8:R8"/>
    <mergeCell ref="A11:R11"/>
    <mergeCell ref="A15:R15"/>
    <mergeCell ref="A19:R19"/>
    <mergeCell ref="A23:R23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33" t="s">
        <v>333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9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174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341</v>
      </c>
      <c r="C6" s="7" t="s">
        <v>175</v>
      </c>
      <c r="D6" s="7" t="s">
        <v>176</v>
      </c>
      <c r="E6" s="7" t="s">
        <v>356</v>
      </c>
      <c r="F6" s="7" t="s">
        <v>15</v>
      </c>
      <c r="G6" s="15" t="s">
        <v>17</v>
      </c>
      <c r="H6" s="14" t="s">
        <v>17</v>
      </c>
      <c r="I6" s="14" t="s">
        <v>86</v>
      </c>
      <c r="J6" s="8"/>
      <c r="K6" s="8" t="str">
        <f>"92,5"</f>
        <v>92,5</v>
      </c>
      <c r="L6" s="8" t="str">
        <f>"94,7940"</f>
        <v>94,7940</v>
      </c>
      <c r="M6" s="7" t="s">
        <v>177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6640625" style="5" bestFit="1" customWidth="1"/>
    <col min="14" max="16384" width="9.1640625" style="3"/>
  </cols>
  <sheetData>
    <row r="1" spans="1:13" s="2" customFormat="1" ht="29" customHeight="1">
      <c r="A1" s="33" t="s">
        <v>328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10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174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307</v>
      </c>
      <c r="C6" s="7" t="s">
        <v>308</v>
      </c>
      <c r="D6" s="7" t="s">
        <v>309</v>
      </c>
      <c r="E6" s="7" t="s">
        <v>359</v>
      </c>
      <c r="F6" s="7" t="s">
        <v>15</v>
      </c>
      <c r="G6" s="14" t="s">
        <v>106</v>
      </c>
      <c r="H6" s="14" t="s">
        <v>107</v>
      </c>
      <c r="I6" s="14" t="s">
        <v>40</v>
      </c>
      <c r="J6" s="8"/>
      <c r="K6" s="8" t="str">
        <f>"130,0"</f>
        <v>130,0</v>
      </c>
      <c r="L6" s="8" t="str">
        <f>"113,8670"</f>
        <v>113,8670</v>
      </c>
      <c r="M6" s="7" t="s">
        <v>137</v>
      </c>
    </row>
    <row r="7" spans="1:13">
      <c r="B7" s="5" t="s">
        <v>30</v>
      </c>
    </row>
    <row r="8" spans="1:13" ht="16">
      <c r="A8" s="46" t="s">
        <v>131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29</v>
      </c>
      <c r="B9" s="7" t="s">
        <v>310</v>
      </c>
      <c r="C9" s="7" t="s">
        <v>311</v>
      </c>
      <c r="D9" s="7" t="s">
        <v>312</v>
      </c>
      <c r="E9" s="7" t="s">
        <v>360</v>
      </c>
      <c r="F9" s="7" t="s">
        <v>313</v>
      </c>
      <c r="G9" s="14" t="s">
        <v>61</v>
      </c>
      <c r="H9" s="14" t="s">
        <v>38</v>
      </c>
      <c r="I9" s="15" t="s">
        <v>49</v>
      </c>
      <c r="J9" s="8"/>
      <c r="K9" s="8" t="str">
        <f>"200,0"</f>
        <v>200,0</v>
      </c>
      <c r="L9" s="8" t="str">
        <f>"156,2600"</f>
        <v>156,2600</v>
      </c>
      <c r="M9" s="7" t="s">
        <v>353</v>
      </c>
    </row>
    <row r="10" spans="1:13">
      <c r="B10" s="5" t="s">
        <v>30</v>
      </c>
    </row>
    <row r="11" spans="1:13" ht="16">
      <c r="A11" s="46" t="s">
        <v>99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29</v>
      </c>
      <c r="B12" s="16" t="s">
        <v>314</v>
      </c>
      <c r="C12" s="16" t="s">
        <v>315</v>
      </c>
      <c r="D12" s="16" t="s">
        <v>316</v>
      </c>
      <c r="E12" s="16" t="s">
        <v>356</v>
      </c>
      <c r="F12" s="16" t="s">
        <v>15</v>
      </c>
      <c r="G12" s="20" t="s">
        <v>108</v>
      </c>
      <c r="H12" s="20" t="s">
        <v>162</v>
      </c>
      <c r="I12" s="20" t="s">
        <v>163</v>
      </c>
      <c r="J12" s="17"/>
      <c r="K12" s="17" t="str">
        <f>"250,0"</f>
        <v>250,0</v>
      </c>
      <c r="L12" s="17" t="str">
        <f>"171,3500"</f>
        <v>171,3500</v>
      </c>
      <c r="M12" s="16" t="s">
        <v>353</v>
      </c>
    </row>
    <row r="13" spans="1:13">
      <c r="A13" s="19" t="s">
        <v>216</v>
      </c>
      <c r="B13" s="18" t="s">
        <v>317</v>
      </c>
      <c r="C13" s="18" t="s">
        <v>318</v>
      </c>
      <c r="D13" s="18" t="s">
        <v>247</v>
      </c>
      <c r="E13" s="18" t="s">
        <v>356</v>
      </c>
      <c r="F13" s="18" t="s">
        <v>15</v>
      </c>
      <c r="G13" s="22" t="s">
        <v>43</v>
      </c>
      <c r="H13" s="22" t="s">
        <v>151</v>
      </c>
      <c r="I13" s="22" t="s">
        <v>163</v>
      </c>
      <c r="J13" s="19"/>
      <c r="K13" s="19" t="str">
        <f>"250,0"</f>
        <v>250,0</v>
      </c>
      <c r="L13" s="19" t="str">
        <f>"168,7250"</f>
        <v>168,7250</v>
      </c>
      <c r="M13" s="18" t="s">
        <v>87</v>
      </c>
    </row>
    <row r="14" spans="1:13">
      <c r="B14" s="5" t="s">
        <v>30</v>
      </c>
    </row>
    <row r="15" spans="1:13" ht="16">
      <c r="A15" s="46" t="s">
        <v>44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8" t="s">
        <v>29</v>
      </c>
      <c r="B16" s="7" t="s">
        <v>45</v>
      </c>
      <c r="C16" s="7" t="s">
        <v>46</v>
      </c>
      <c r="D16" s="7" t="s">
        <v>47</v>
      </c>
      <c r="E16" s="7" t="s">
        <v>360</v>
      </c>
      <c r="F16" s="7" t="s">
        <v>48</v>
      </c>
      <c r="G16" s="14" t="s">
        <v>51</v>
      </c>
      <c r="H16" s="14" t="s">
        <v>38</v>
      </c>
      <c r="I16" s="15" t="s">
        <v>49</v>
      </c>
      <c r="J16" s="8"/>
      <c r="K16" s="8" t="str">
        <f>"200,0"</f>
        <v>200,0</v>
      </c>
      <c r="L16" s="8" t="str">
        <f>"128,8800"</f>
        <v>128,8800</v>
      </c>
      <c r="M16" s="7" t="s">
        <v>353</v>
      </c>
    </row>
    <row r="17" spans="2:2">
      <c r="B17" s="5" t="s">
        <v>30</v>
      </c>
    </row>
  </sheetData>
  <mergeCells count="15">
    <mergeCell ref="A15:J15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4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33" t="s">
        <v>329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10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31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88</v>
      </c>
      <c r="C6" s="7" t="s">
        <v>89</v>
      </c>
      <c r="D6" s="7" t="s">
        <v>90</v>
      </c>
      <c r="E6" s="7" t="s">
        <v>356</v>
      </c>
      <c r="F6" s="7" t="s">
        <v>91</v>
      </c>
      <c r="G6" s="14" t="s">
        <v>61</v>
      </c>
      <c r="H6" s="15" t="s">
        <v>97</v>
      </c>
      <c r="I6" s="14" t="s">
        <v>49</v>
      </c>
      <c r="J6" s="8"/>
      <c r="K6" s="8" t="str">
        <f>"210,0"</f>
        <v>210,0</v>
      </c>
      <c r="L6" s="8" t="str">
        <f>"151,7880"</f>
        <v>151,7880</v>
      </c>
      <c r="M6" s="7" t="s">
        <v>98</v>
      </c>
    </row>
    <row r="7" spans="1:13">
      <c r="B7" s="5" t="s">
        <v>30</v>
      </c>
    </row>
    <row r="8" spans="1:13" ht="16">
      <c r="A8" s="46" t="s">
        <v>99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29</v>
      </c>
      <c r="B9" s="7" t="s">
        <v>289</v>
      </c>
      <c r="C9" s="7" t="s">
        <v>290</v>
      </c>
      <c r="D9" s="7" t="s">
        <v>291</v>
      </c>
      <c r="E9" s="7" t="s">
        <v>358</v>
      </c>
      <c r="F9" s="7" t="s">
        <v>15</v>
      </c>
      <c r="G9" s="14" t="s">
        <v>292</v>
      </c>
      <c r="H9" s="14" t="s">
        <v>233</v>
      </c>
      <c r="I9" s="14" t="s">
        <v>103</v>
      </c>
      <c r="J9" s="8"/>
      <c r="K9" s="8" t="str">
        <f>"140,0"</f>
        <v>140,0</v>
      </c>
      <c r="L9" s="8" t="str">
        <f>"96,9080"</f>
        <v>96,9080</v>
      </c>
      <c r="M9" s="7" t="s">
        <v>141</v>
      </c>
    </row>
    <row r="10" spans="1:13">
      <c r="B10" s="5" t="s">
        <v>30</v>
      </c>
    </row>
    <row r="11" spans="1:13" ht="16">
      <c r="A11" s="46" t="s">
        <v>110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29</v>
      </c>
      <c r="B12" s="16" t="s">
        <v>293</v>
      </c>
      <c r="C12" s="16" t="s">
        <v>294</v>
      </c>
      <c r="D12" s="16" t="s">
        <v>295</v>
      </c>
      <c r="E12" s="16" t="s">
        <v>356</v>
      </c>
      <c r="F12" s="16" t="s">
        <v>129</v>
      </c>
      <c r="G12" s="20" t="s">
        <v>296</v>
      </c>
      <c r="H12" s="20" t="s">
        <v>297</v>
      </c>
      <c r="I12" s="20" t="s">
        <v>298</v>
      </c>
      <c r="J12" s="17"/>
      <c r="K12" s="17" t="str">
        <f>"322,5"</f>
        <v>322,5</v>
      </c>
      <c r="L12" s="17" t="str">
        <f>"190,3395"</f>
        <v>190,3395</v>
      </c>
      <c r="M12" s="16" t="s">
        <v>353</v>
      </c>
    </row>
    <row r="13" spans="1:13">
      <c r="A13" s="19" t="s">
        <v>216</v>
      </c>
      <c r="B13" s="18" t="s">
        <v>299</v>
      </c>
      <c r="C13" s="18" t="s">
        <v>300</v>
      </c>
      <c r="D13" s="18" t="s">
        <v>301</v>
      </c>
      <c r="E13" s="18" t="s">
        <v>356</v>
      </c>
      <c r="F13" s="18" t="s">
        <v>15</v>
      </c>
      <c r="G13" s="22" t="s">
        <v>302</v>
      </c>
      <c r="H13" s="23" t="s">
        <v>303</v>
      </c>
      <c r="I13" s="23" t="s">
        <v>303</v>
      </c>
      <c r="J13" s="19"/>
      <c r="K13" s="19" t="str">
        <f>"300,0"</f>
        <v>300,0</v>
      </c>
      <c r="L13" s="19" t="str">
        <f>"176,7900"</f>
        <v>176,7900</v>
      </c>
      <c r="M13" s="18" t="s">
        <v>353</v>
      </c>
    </row>
    <row r="14" spans="1:13">
      <c r="B14" s="5" t="s">
        <v>30</v>
      </c>
    </row>
    <row r="15" spans="1:13">
      <c r="B15" s="5" t="s">
        <v>30</v>
      </c>
    </row>
    <row r="16" spans="1:13">
      <c r="B16" s="5" t="s">
        <v>30</v>
      </c>
    </row>
    <row r="17" spans="2:6" ht="18">
      <c r="B17" s="9" t="s">
        <v>23</v>
      </c>
      <c r="C17" s="9"/>
      <c r="F17" s="3"/>
    </row>
    <row r="18" spans="2:6" ht="16">
      <c r="B18" s="10" t="s">
        <v>52</v>
      </c>
      <c r="C18" s="10"/>
      <c r="F18" s="3"/>
    </row>
    <row r="19" spans="2:6" ht="14">
      <c r="B19" s="11"/>
      <c r="C19" s="12" t="s">
        <v>24</v>
      </c>
      <c r="F19" s="3"/>
    </row>
    <row r="20" spans="2:6" ht="14">
      <c r="B20" s="13" t="s">
        <v>25</v>
      </c>
      <c r="C20" s="13" t="s">
        <v>26</v>
      </c>
      <c r="D20" s="13" t="s">
        <v>340</v>
      </c>
      <c r="E20" s="13" t="s">
        <v>178</v>
      </c>
      <c r="F20" s="13" t="s">
        <v>28</v>
      </c>
    </row>
    <row r="21" spans="2:6">
      <c r="B21" s="5" t="s">
        <v>293</v>
      </c>
      <c r="C21" s="5" t="s">
        <v>24</v>
      </c>
      <c r="D21" s="6" t="s">
        <v>119</v>
      </c>
      <c r="E21" s="6" t="s">
        <v>298</v>
      </c>
      <c r="F21" s="6" t="s">
        <v>304</v>
      </c>
    </row>
    <row r="22" spans="2:6">
      <c r="B22" s="5" t="s">
        <v>299</v>
      </c>
      <c r="C22" s="5" t="s">
        <v>24</v>
      </c>
      <c r="D22" s="6" t="s">
        <v>119</v>
      </c>
      <c r="E22" s="6" t="s">
        <v>302</v>
      </c>
      <c r="F22" s="6" t="s">
        <v>305</v>
      </c>
    </row>
    <row r="23" spans="2:6">
      <c r="B23" s="5" t="s">
        <v>88</v>
      </c>
      <c r="C23" s="5" t="s">
        <v>24</v>
      </c>
      <c r="D23" s="6" t="s">
        <v>53</v>
      </c>
      <c r="E23" s="6" t="s">
        <v>49</v>
      </c>
      <c r="F23" s="6" t="s">
        <v>306</v>
      </c>
    </row>
    <row r="24" spans="2:6">
      <c r="B24" s="5" t="s">
        <v>30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3" t="s">
        <v>327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10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55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319</v>
      </c>
      <c r="C6" s="7" t="s">
        <v>320</v>
      </c>
      <c r="D6" s="7" t="s">
        <v>321</v>
      </c>
      <c r="E6" s="7" t="s">
        <v>356</v>
      </c>
      <c r="F6" s="7" t="s">
        <v>15</v>
      </c>
      <c r="G6" s="14" t="s">
        <v>322</v>
      </c>
      <c r="H6" s="14" t="s">
        <v>296</v>
      </c>
      <c r="I6" s="15" t="s">
        <v>302</v>
      </c>
      <c r="J6" s="8"/>
      <c r="K6" s="8" t="str">
        <f>"285,0"</f>
        <v>285,0</v>
      </c>
      <c r="L6" s="8" t="str">
        <f>"174,5055"</f>
        <v>174,5055</v>
      </c>
      <c r="M6" s="7" t="s">
        <v>177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3" t="s">
        <v>326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5</v>
      </c>
      <c r="D3" s="43" t="s">
        <v>7</v>
      </c>
      <c r="E3" s="45" t="s">
        <v>355</v>
      </c>
      <c r="F3" s="45" t="s">
        <v>6</v>
      </c>
      <c r="G3" s="45" t="s">
        <v>352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99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323</v>
      </c>
      <c r="C6" s="7" t="s">
        <v>324</v>
      </c>
      <c r="D6" s="7" t="s">
        <v>325</v>
      </c>
      <c r="E6" s="7" t="s">
        <v>356</v>
      </c>
      <c r="F6" s="7" t="s">
        <v>15</v>
      </c>
      <c r="G6" s="14" t="s">
        <v>69</v>
      </c>
      <c r="H6" s="14" t="s">
        <v>70</v>
      </c>
      <c r="I6" s="15" t="s">
        <v>71</v>
      </c>
      <c r="J6" s="8"/>
      <c r="K6" s="8" t="str">
        <f>"62,5"</f>
        <v>62,5</v>
      </c>
      <c r="L6" s="8" t="str">
        <f>"40,7891"</f>
        <v>40,7891</v>
      </c>
      <c r="M6" s="7" t="s">
        <v>353</v>
      </c>
    </row>
    <row r="7" spans="1:13">
      <c r="B7" s="5" t="s">
        <v>30</v>
      </c>
    </row>
    <row r="8" spans="1:13" ht="16">
      <c r="A8" s="46" t="s">
        <v>55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29</v>
      </c>
      <c r="B9" s="7" t="s">
        <v>192</v>
      </c>
      <c r="C9" s="7" t="s">
        <v>193</v>
      </c>
      <c r="D9" s="7" t="s">
        <v>194</v>
      </c>
      <c r="E9" s="7" t="s">
        <v>356</v>
      </c>
      <c r="F9" s="7" t="s">
        <v>195</v>
      </c>
      <c r="G9" s="15" t="s">
        <v>79</v>
      </c>
      <c r="H9" s="14" t="s">
        <v>16</v>
      </c>
      <c r="I9" s="8"/>
      <c r="J9" s="8"/>
      <c r="K9" s="8" t="str">
        <f>"82,5"</f>
        <v>82,5</v>
      </c>
      <c r="L9" s="8" t="str">
        <f>"48,0604"</f>
        <v>48,0604</v>
      </c>
      <c r="M9" s="7" t="s">
        <v>353</v>
      </c>
    </row>
    <row r="10" spans="1:13">
      <c r="B10" s="5" t="s">
        <v>30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5.6640625" style="5" bestFit="1" customWidth="1"/>
    <col min="22" max="16384" width="9.1640625" style="3"/>
  </cols>
  <sheetData>
    <row r="1" spans="1:21" s="2" customFormat="1" ht="29" customHeight="1">
      <c r="A1" s="33" t="s">
        <v>335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73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74</v>
      </c>
      <c r="C6" s="7" t="s">
        <v>75</v>
      </c>
      <c r="D6" s="7" t="s">
        <v>76</v>
      </c>
      <c r="E6" s="7" t="s">
        <v>356</v>
      </c>
      <c r="F6" s="7" t="s">
        <v>15</v>
      </c>
      <c r="G6" s="14" t="s">
        <v>20</v>
      </c>
      <c r="H6" s="14" t="s">
        <v>77</v>
      </c>
      <c r="I6" s="15" t="s">
        <v>69</v>
      </c>
      <c r="J6" s="8"/>
      <c r="K6" s="15" t="s">
        <v>78</v>
      </c>
      <c r="L6" s="15" t="s">
        <v>78</v>
      </c>
      <c r="M6" s="14" t="s">
        <v>78</v>
      </c>
      <c r="N6" s="8"/>
      <c r="O6" s="14" t="s">
        <v>79</v>
      </c>
      <c r="P6" s="14" t="s">
        <v>80</v>
      </c>
      <c r="Q6" s="14" t="s">
        <v>72</v>
      </c>
      <c r="R6" s="8"/>
      <c r="S6" s="8" t="str">
        <f>"185,0"</f>
        <v>185,0</v>
      </c>
      <c r="T6" s="8" t="str">
        <f>"276,3160"</f>
        <v>276,3160</v>
      </c>
      <c r="U6" s="7" t="s">
        <v>87</v>
      </c>
    </row>
    <row r="7" spans="1:21">
      <c r="B7" s="5" t="s">
        <v>30</v>
      </c>
    </row>
    <row r="8" spans="1:21" ht="16">
      <c r="A8" s="46" t="s">
        <v>11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29</v>
      </c>
      <c r="B9" s="7" t="s">
        <v>81</v>
      </c>
      <c r="C9" s="7" t="s">
        <v>82</v>
      </c>
      <c r="D9" s="7" t="s">
        <v>83</v>
      </c>
      <c r="E9" s="7" t="s">
        <v>359</v>
      </c>
      <c r="F9" s="7" t="s">
        <v>15</v>
      </c>
      <c r="G9" s="15" t="s">
        <v>20</v>
      </c>
      <c r="H9" s="14" t="s">
        <v>84</v>
      </c>
      <c r="I9" s="14" t="s">
        <v>77</v>
      </c>
      <c r="J9" s="8"/>
      <c r="K9" s="15" t="s">
        <v>85</v>
      </c>
      <c r="L9" s="15" t="s">
        <v>78</v>
      </c>
      <c r="M9" s="14" t="s">
        <v>78</v>
      </c>
      <c r="N9" s="8"/>
      <c r="O9" s="14" t="s">
        <v>72</v>
      </c>
      <c r="P9" s="14" t="s">
        <v>18</v>
      </c>
      <c r="Q9" s="14" t="s">
        <v>86</v>
      </c>
      <c r="R9" s="8"/>
      <c r="S9" s="8" t="str">
        <f>"192,5"</f>
        <v>192,5</v>
      </c>
      <c r="T9" s="8" t="str">
        <f>"231,6930"</f>
        <v>231,6930</v>
      </c>
      <c r="U9" s="7" t="s">
        <v>87</v>
      </c>
    </row>
    <row r="10" spans="1:21">
      <c r="B10" s="5" t="s">
        <v>30</v>
      </c>
    </row>
    <row r="11" spans="1:21" ht="16">
      <c r="A11" s="46" t="s">
        <v>31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8" t="s">
        <v>29</v>
      </c>
      <c r="B12" s="7" t="s">
        <v>88</v>
      </c>
      <c r="C12" s="7" t="s">
        <v>89</v>
      </c>
      <c r="D12" s="7" t="s">
        <v>90</v>
      </c>
      <c r="E12" s="7" t="s">
        <v>356</v>
      </c>
      <c r="F12" s="7" t="s">
        <v>91</v>
      </c>
      <c r="G12" s="14" t="s">
        <v>92</v>
      </c>
      <c r="H12" s="14" t="s">
        <v>93</v>
      </c>
      <c r="I12" s="14" t="s">
        <v>94</v>
      </c>
      <c r="J12" s="8"/>
      <c r="K12" s="14" t="s">
        <v>95</v>
      </c>
      <c r="L12" s="14" t="s">
        <v>22</v>
      </c>
      <c r="M12" s="14" t="s">
        <v>96</v>
      </c>
      <c r="N12" s="8"/>
      <c r="O12" s="14" t="s">
        <v>61</v>
      </c>
      <c r="P12" s="15" t="s">
        <v>97</v>
      </c>
      <c r="Q12" s="14" t="s">
        <v>49</v>
      </c>
      <c r="R12" s="8"/>
      <c r="S12" s="8" t="str">
        <f>"497,5"</f>
        <v>497,5</v>
      </c>
      <c r="T12" s="8" t="str">
        <f>"359,5930"</f>
        <v>359,5930</v>
      </c>
      <c r="U12" s="7" t="s">
        <v>98</v>
      </c>
    </row>
    <row r="13" spans="1:21">
      <c r="B13" s="5" t="s">
        <v>30</v>
      </c>
    </row>
    <row r="14" spans="1:21" ht="16">
      <c r="A14" s="46" t="s">
        <v>99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>
      <c r="A15" s="8" t="s">
        <v>29</v>
      </c>
      <c r="B15" s="7" t="s">
        <v>100</v>
      </c>
      <c r="C15" s="7" t="s">
        <v>101</v>
      </c>
      <c r="D15" s="7" t="s">
        <v>102</v>
      </c>
      <c r="E15" s="7" t="s">
        <v>360</v>
      </c>
      <c r="F15" s="7" t="s">
        <v>15</v>
      </c>
      <c r="G15" s="14" t="s">
        <v>103</v>
      </c>
      <c r="H15" s="14" t="s">
        <v>104</v>
      </c>
      <c r="I15" s="14" t="s">
        <v>105</v>
      </c>
      <c r="J15" s="8"/>
      <c r="K15" s="14" t="s">
        <v>106</v>
      </c>
      <c r="L15" s="15" t="s">
        <v>39</v>
      </c>
      <c r="M15" s="15" t="s">
        <v>107</v>
      </c>
      <c r="N15" s="8"/>
      <c r="O15" s="14" t="s">
        <v>49</v>
      </c>
      <c r="P15" s="14" t="s">
        <v>108</v>
      </c>
      <c r="Q15" s="14" t="s">
        <v>109</v>
      </c>
      <c r="R15" s="8"/>
      <c r="S15" s="8" t="str">
        <f>"505,0"</f>
        <v>505,0</v>
      </c>
      <c r="T15" s="8" t="str">
        <f>"342,8950"</f>
        <v>342,8950</v>
      </c>
      <c r="U15" s="7" t="s">
        <v>87</v>
      </c>
    </row>
    <row r="16" spans="1:21">
      <c r="B16" s="5" t="s">
        <v>30</v>
      </c>
    </row>
    <row r="17" spans="1:21" ht="16">
      <c r="A17" s="46" t="s">
        <v>110</v>
      </c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21">
      <c r="A18" s="8" t="s">
        <v>29</v>
      </c>
      <c r="B18" s="7" t="s">
        <v>111</v>
      </c>
      <c r="C18" s="7" t="s">
        <v>112</v>
      </c>
      <c r="D18" s="7" t="s">
        <v>113</v>
      </c>
      <c r="E18" s="7" t="s">
        <v>356</v>
      </c>
      <c r="F18" s="7" t="s">
        <v>15</v>
      </c>
      <c r="G18" s="14" t="s">
        <v>114</v>
      </c>
      <c r="H18" s="15" t="s">
        <v>115</v>
      </c>
      <c r="I18" s="8"/>
      <c r="J18" s="8"/>
      <c r="K18" s="14" t="s">
        <v>105</v>
      </c>
      <c r="L18" s="14" t="s">
        <v>116</v>
      </c>
      <c r="M18" s="14" t="s">
        <v>94</v>
      </c>
      <c r="N18" s="8"/>
      <c r="O18" s="14" t="s">
        <v>114</v>
      </c>
      <c r="P18" s="15" t="s">
        <v>117</v>
      </c>
      <c r="Q18" s="8"/>
      <c r="R18" s="8"/>
      <c r="S18" s="8" t="str">
        <f>"715,0"</f>
        <v>715,0</v>
      </c>
      <c r="T18" s="8" t="str">
        <f>"422,5650"</f>
        <v>422,5650</v>
      </c>
      <c r="U18" s="7" t="s">
        <v>353</v>
      </c>
    </row>
    <row r="19" spans="1:21">
      <c r="B19" s="5" t="s">
        <v>30</v>
      </c>
    </row>
  </sheetData>
  <mergeCells count="18">
    <mergeCell ref="A8:R8"/>
    <mergeCell ref="A11:R11"/>
    <mergeCell ref="A14:R14"/>
    <mergeCell ref="A17:R17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3" t="s">
        <v>338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31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32</v>
      </c>
      <c r="C6" s="7" t="s">
        <v>33</v>
      </c>
      <c r="D6" s="7" t="s">
        <v>34</v>
      </c>
      <c r="E6" s="7" t="s">
        <v>356</v>
      </c>
      <c r="F6" s="7" t="s">
        <v>35</v>
      </c>
      <c r="G6" s="14" t="s">
        <v>36</v>
      </c>
      <c r="H6" s="15" t="s">
        <v>37</v>
      </c>
      <c r="I6" s="15" t="s">
        <v>38</v>
      </c>
      <c r="J6" s="8"/>
      <c r="K6" s="15" t="s">
        <v>39</v>
      </c>
      <c r="L6" s="14" t="s">
        <v>39</v>
      </c>
      <c r="M6" s="15" t="s">
        <v>40</v>
      </c>
      <c r="N6" s="8"/>
      <c r="O6" s="14" t="s">
        <v>41</v>
      </c>
      <c r="P6" s="14" t="s">
        <v>42</v>
      </c>
      <c r="Q6" s="14" t="s">
        <v>43</v>
      </c>
      <c r="R6" s="8"/>
      <c r="S6" s="28" t="str">
        <f>"525,0"</f>
        <v>525,0</v>
      </c>
      <c r="T6" s="8" t="str">
        <f>"375,4800"</f>
        <v>375,4800</v>
      </c>
      <c r="U6" s="7" t="s">
        <v>353</v>
      </c>
    </row>
    <row r="7" spans="1:21">
      <c r="B7" s="5" t="s">
        <v>30</v>
      </c>
    </row>
    <row r="8" spans="1:21" ht="16">
      <c r="A8" s="46" t="s">
        <v>44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54</v>
      </c>
      <c r="B9" s="7" t="s">
        <v>45</v>
      </c>
      <c r="C9" s="7" t="s">
        <v>46</v>
      </c>
      <c r="D9" s="7" t="s">
        <v>47</v>
      </c>
      <c r="E9" s="7" t="s">
        <v>360</v>
      </c>
      <c r="F9" s="7" t="s">
        <v>48</v>
      </c>
      <c r="G9" s="15" t="s">
        <v>49</v>
      </c>
      <c r="H9" s="15" t="s">
        <v>49</v>
      </c>
      <c r="I9" s="15" t="s">
        <v>49</v>
      </c>
      <c r="J9" s="8"/>
      <c r="K9" s="15"/>
      <c r="L9" s="8"/>
      <c r="M9" s="8"/>
      <c r="N9" s="8"/>
      <c r="O9" s="8"/>
      <c r="P9" s="8"/>
      <c r="Q9" s="8"/>
      <c r="R9" s="8"/>
      <c r="S9" s="28">
        <v>0</v>
      </c>
      <c r="T9" s="8" t="str">
        <f>"0,0000"</f>
        <v>0,0000</v>
      </c>
      <c r="U9" s="7" t="s">
        <v>353</v>
      </c>
    </row>
    <row r="10" spans="1:21">
      <c r="B10" s="5" t="s">
        <v>30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4.5" style="6" customWidth="1"/>
    <col min="16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5.6640625" style="5" bestFit="1" customWidth="1"/>
    <col min="22" max="16384" width="9.1640625" style="3"/>
  </cols>
  <sheetData>
    <row r="1" spans="1:21" s="2" customFormat="1" ht="29" customHeight="1">
      <c r="A1" s="33" t="s">
        <v>339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11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12</v>
      </c>
      <c r="C6" s="7" t="s">
        <v>13</v>
      </c>
      <c r="D6" s="7" t="s">
        <v>14</v>
      </c>
      <c r="E6" s="7" t="s">
        <v>356</v>
      </c>
      <c r="F6" s="7" t="s">
        <v>15</v>
      </c>
      <c r="G6" s="14" t="s">
        <v>16</v>
      </c>
      <c r="H6" s="14" t="s">
        <v>17</v>
      </c>
      <c r="I6" s="15" t="s">
        <v>18</v>
      </c>
      <c r="J6" s="8"/>
      <c r="K6" s="15" t="s">
        <v>19</v>
      </c>
      <c r="L6" s="14" t="s">
        <v>19</v>
      </c>
      <c r="M6" s="14" t="s">
        <v>20</v>
      </c>
      <c r="N6" s="8"/>
      <c r="O6" s="14" t="s">
        <v>18</v>
      </c>
      <c r="P6" s="14" t="s">
        <v>21</v>
      </c>
      <c r="Q6" s="15" t="s">
        <v>22</v>
      </c>
      <c r="R6" s="8"/>
      <c r="S6" s="8" t="str">
        <f>"237,5"</f>
        <v>237,5</v>
      </c>
      <c r="T6" s="8" t="str">
        <f>"287,0900"</f>
        <v>287,0900</v>
      </c>
      <c r="U6" s="7" t="s">
        <v>87</v>
      </c>
    </row>
    <row r="7" spans="1:21">
      <c r="B7" s="5" t="s">
        <v>30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7" width="4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2.83203125" style="5" customWidth="1"/>
    <col min="22" max="16384" width="9.1640625" style="3"/>
  </cols>
  <sheetData>
    <row r="1" spans="1:21" s="2" customFormat="1" ht="29" customHeight="1">
      <c r="A1" s="33" t="s">
        <v>336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64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65</v>
      </c>
      <c r="C6" s="7" t="s">
        <v>66</v>
      </c>
      <c r="D6" s="7" t="s">
        <v>67</v>
      </c>
      <c r="E6" s="7" t="s">
        <v>359</v>
      </c>
      <c r="F6" s="7" t="s">
        <v>15</v>
      </c>
      <c r="G6" s="14" t="s">
        <v>68</v>
      </c>
      <c r="H6" s="14" t="s">
        <v>16</v>
      </c>
      <c r="I6" s="14" t="s">
        <v>17</v>
      </c>
      <c r="J6" s="8"/>
      <c r="K6" s="14" t="s">
        <v>69</v>
      </c>
      <c r="L6" s="14" t="s">
        <v>70</v>
      </c>
      <c r="M6" s="14" t="s">
        <v>71</v>
      </c>
      <c r="N6" s="8"/>
      <c r="O6" s="14" t="s">
        <v>72</v>
      </c>
      <c r="P6" s="15" t="s">
        <v>18</v>
      </c>
      <c r="Q6" s="14" t="s">
        <v>18</v>
      </c>
      <c r="R6" s="8"/>
      <c r="S6" s="8" t="str">
        <f>"242,5"</f>
        <v>242,5</v>
      </c>
      <c r="T6" s="8" t="str">
        <f>"323,8345"</f>
        <v>323,8345</v>
      </c>
      <c r="U6" s="7" t="s">
        <v>177</v>
      </c>
    </row>
    <row r="7" spans="1:21">
      <c r="B7" s="5" t="s">
        <v>30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7.1640625" style="5" bestFit="1" customWidth="1"/>
    <col min="22" max="16384" width="9.1640625" style="3"/>
  </cols>
  <sheetData>
    <row r="1" spans="1:21" s="2" customFormat="1" ht="29" customHeight="1">
      <c r="A1" s="33" t="s">
        <v>337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55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29</v>
      </c>
      <c r="B6" s="7" t="s">
        <v>56</v>
      </c>
      <c r="C6" s="7" t="s">
        <v>57</v>
      </c>
      <c r="D6" s="7" t="s">
        <v>58</v>
      </c>
      <c r="E6" s="7" t="s">
        <v>358</v>
      </c>
      <c r="F6" s="7" t="s">
        <v>15</v>
      </c>
      <c r="G6" s="14" t="s">
        <v>59</v>
      </c>
      <c r="H6" s="14" t="s">
        <v>60</v>
      </c>
      <c r="I6" s="14" t="s">
        <v>61</v>
      </c>
      <c r="J6" s="8"/>
      <c r="K6" s="15" t="s">
        <v>40</v>
      </c>
      <c r="L6" s="14" t="s">
        <v>40</v>
      </c>
      <c r="M6" s="15" t="s">
        <v>62</v>
      </c>
      <c r="N6" s="8"/>
      <c r="O6" s="14" t="s">
        <v>59</v>
      </c>
      <c r="P6" s="14" t="s">
        <v>60</v>
      </c>
      <c r="Q6" s="14" t="s">
        <v>61</v>
      </c>
      <c r="R6" s="8"/>
      <c r="S6" s="8" t="str">
        <f>"510,0"</f>
        <v>510,0</v>
      </c>
      <c r="T6" s="8" t="str">
        <f>"320,3820"</f>
        <v>320,3820</v>
      </c>
      <c r="U6" s="7" t="s">
        <v>177</v>
      </c>
    </row>
    <row r="7" spans="1:21">
      <c r="B7" s="5" t="s">
        <v>30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9"/>
  <sheetViews>
    <sheetView topLeftCell="A15" workbookViewId="0">
      <selection activeCell="E40" sqref="E40"/>
    </sheetView>
  </sheetViews>
  <sheetFormatPr baseColWidth="10" defaultColWidth="9.1640625" defaultRowHeight="13"/>
  <cols>
    <col min="1" max="1" width="7.5" style="5" bestFit="1" customWidth="1"/>
    <col min="2" max="2" width="22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33" t="s">
        <v>331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9</v>
      </c>
      <c r="H3" s="45"/>
      <c r="I3" s="45"/>
      <c r="J3" s="45"/>
      <c r="K3" s="48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64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217</v>
      </c>
      <c r="C6" s="7" t="s">
        <v>218</v>
      </c>
      <c r="D6" s="7" t="s">
        <v>219</v>
      </c>
      <c r="E6" s="7" t="s">
        <v>356</v>
      </c>
      <c r="F6" s="7" t="s">
        <v>15</v>
      </c>
      <c r="G6" s="15" t="s">
        <v>78</v>
      </c>
      <c r="H6" s="14" t="s">
        <v>78</v>
      </c>
      <c r="I6" s="15" t="s">
        <v>19</v>
      </c>
      <c r="J6" s="8"/>
      <c r="K6" s="28" t="str">
        <f>"42,5"</f>
        <v>42,5</v>
      </c>
      <c r="L6" s="8" t="str">
        <f>"53,6180"</f>
        <v>53,6180</v>
      </c>
      <c r="M6" s="7" t="s">
        <v>342</v>
      </c>
    </row>
    <row r="7" spans="1:13">
      <c r="B7" s="5" t="s">
        <v>30</v>
      </c>
    </row>
    <row r="8" spans="1:13" ht="16">
      <c r="A8" s="46" t="s">
        <v>11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29</v>
      </c>
      <c r="B9" s="16" t="s">
        <v>220</v>
      </c>
      <c r="C9" s="16" t="s">
        <v>221</v>
      </c>
      <c r="D9" s="16" t="s">
        <v>222</v>
      </c>
      <c r="E9" s="16" t="s">
        <v>356</v>
      </c>
      <c r="F9" s="16" t="s">
        <v>191</v>
      </c>
      <c r="G9" s="20" t="s">
        <v>79</v>
      </c>
      <c r="H9" s="21" t="s">
        <v>68</v>
      </c>
      <c r="I9" s="21" t="s">
        <v>68</v>
      </c>
      <c r="J9" s="17"/>
      <c r="K9" s="30" t="str">
        <f>"75,0"</f>
        <v>75,0</v>
      </c>
      <c r="L9" s="17" t="str">
        <f>"89,4975"</f>
        <v>89,4975</v>
      </c>
      <c r="M9" s="16" t="s">
        <v>202</v>
      </c>
    </row>
    <row r="10" spans="1:13">
      <c r="A10" s="19" t="s">
        <v>29</v>
      </c>
      <c r="B10" s="18" t="s">
        <v>223</v>
      </c>
      <c r="C10" s="18" t="s">
        <v>224</v>
      </c>
      <c r="D10" s="18" t="s">
        <v>225</v>
      </c>
      <c r="E10" s="18" t="s">
        <v>361</v>
      </c>
      <c r="F10" s="18" t="s">
        <v>349</v>
      </c>
      <c r="G10" s="22" t="s">
        <v>20</v>
      </c>
      <c r="H10" s="22" t="s">
        <v>84</v>
      </c>
      <c r="I10" s="23" t="s">
        <v>77</v>
      </c>
      <c r="J10" s="19"/>
      <c r="K10" s="31" t="str">
        <f>"55,0"</f>
        <v>55,0</v>
      </c>
      <c r="L10" s="19" t="str">
        <f>"65,5380"</f>
        <v>65,5380</v>
      </c>
      <c r="M10" s="18" t="s">
        <v>353</v>
      </c>
    </row>
    <row r="11" spans="1:13">
      <c r="B11" s="5" t="s">
        <v>30</v>
      </c>
    </row>
    <row r="12" spans="1:13" ht="16">
      <c r="A12" s="46" t="s">
        <v>131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8" t="s">
        <v>29</v>
      </c>
      <c r="B13" s="7" t="s">
        <v>226</v>
      </c>
      <c r="C13" s="7" t="s">
        <v>227</v>
      </c>
      <c r="D13" s="7" t="s">
        <v>228</v>
      </c>
      <c r="E13" s="7" t="s">
        <v>356</v>
      </c>
      <c r="F13" s="7" t="s">
        <v>15</v>
      </c>
      <c r="G13" s="15" t="s">
        <v>22</v>
      </c>
      <c r="H13" s="15" t="s">
        <v>22</v>
      </c>
      <c r="I13" s="14" t="s">
        <v>22</v>
      </c>
      <c r="J13" s="8"/>
      <c r="K13" s="28" t="str">
        <f>"107,5"</f>
        <v>107,5</v>
      </c>
      <c r="L13" s="8" t="str">
        <f>"82,8825"</f>
        <v>82,8825</v>
      </c>
      <c r="M13" s="7" t="s">
        <v>343</v>
      </c>
    </row>
    <row r="14" spans="1:13">
      <c r="B14" s="5" t="s">
        <v>30</v>
      </c>
    </row>
    <row r="15" spans="1:13" ht="16">
      <c r="A15" s="46" t="s">
        <v>31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17" t="s">
        <v>29</v>
      </c>
      <c r="B16" s="16" t="s">
        <v>229</v>
      </c>
      <c r="C16" s="16" t="s">
        <v>230</v>
      </c>
      <c r="D16" s="16" t="s">
        <v>231</v>
      </c>
      <c r="E16" s="16" t="s">
        <v>360</v>
      </c>
      <c r="F16" s="16" t="s">
        <v>232</v>
      </c>
      <c r="G16" s="20" t="s">
        <v>125</v>
      </c>
      <c r="H16" s="20" t="s">
        <v>233</v>
      </c>
      <c r="I16" s="21" t="s">
        <v>136</v>
      </c>
      <c r="J16" s="17"/>
      <c r="K16" s="30" t="str">
        <f>"132,5"</f>
        <v>132,5</v>
      </c>
      <c r="L16" s="17" t="str">
        <f>"95,4928"</f>
        <v>95,4928</v>
      </c>
      <c r="M16" s="16" t="s">
        <v>353</v>
      </c>
    </row>
    <row r="17" spans="1:13">
      <c r="A17" s="19" t="s">
        <v>54</v>
      </c>
      <c r="B17" s="18" t="s">
        <v>234</v>
      </c>
      <c r="C17" s="18" t="s">
        <v>235</v>
      </c>
      <c r="D17" s="18" t="s">
        <v>236</v>
      </c>
      <c r="E17" s="18" t="s">
        <v>356</v>
      </c>
      <c r="F17" s="18" t="s">
        <v>237</v>
      </c>
      <c r="G17" s="23" t="s">
        <v>96</v>
      </c>
      <c r="H17" s="23" t="s">
        <v>125</v>
      </c>
      <c r="I17" s="23" t="s">
        <v>125</v>
      </c>
      <c r="J17" s="19"/>
      <c r="K17" s="31">
        <v>0</v>
      </c>
      <c r="L17" s="19" t="str">
        <f>"0,0000"</f>
        <v>0,0000</v>
      </c>
      <c r="M17" s="18" t="s">
        <v>344</v>
      </c>
    </row>
    <row r="18" spans="1:13">
      <c r="B18" s="5" t="s">
        <v>30</v>
      </c>
    </row>
    <row r="19" spans="1:13" ht="16">
      <c r="A19" s="46" t="s">
        <v>99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17" t="s">
        <v>29</v>
      </c>
      <c r="B20" s="16" t="s">
        <v>238</v>
      </c>
      <c r="C20" s="16" t="s">
        <v>239</v>
      </c>
      <c r="D20" s="16" t="s">
        <v>240</v>
      </c>
      <c r="E20" s="16" t="s">
        <v>359</v>
      </c>
      <c r="F20" s="16" t="s">
        <v>15</v>
      </c>
      <c r="G20" s="20" t="s">
        <v>18</v>
      </c>
      <c r="H20" s="21" t="s">
        <v>21</v>
      </c>
      <c r="I20" s="21" t="s">
        <v>21</v>
      </c>
      <c r="J20" s="17"/>
      <c r="K20" s="30" t="str">
        <f>"90,0"</f>
        <v>90,0</v>
      </c>
      <c r="L20" s="17" t="str">
        <f>"60,3360"</f>
        <v>60,3360</v>
      </c>
      <c r="M20" s="16" t="s">
        <v>345</v>
      </c>
    </row>
    <row r="21" spans="1:13">
      <c r="A21" s="25" t="s">
        <v>29</v>
      </c>
      <c r="B21" s="24" t="s">
        <v>241</v>
      </c>
      <c r="C21" s="24" t="s">
        <v>242</v>
      </c>
      <c r="D21" s="24" t="s">
        <v>243</v>
      </c>
      <c r="E21" s="24" t="s">
        <v>356</v>
      </c>
      <c r="F21" s="24" t="s">
        <v>15</v>
      </c>
      <c r="G21" s="26" t="s">
        <v>244</v>
      </c>
      <c r="H21" s="26" t="s">
        <v>201</v>
      </c>
      <c r="I21" s="27" t="s">
        <v>105</v>
      </c>
      <c r="J21" s="25"/>
      <c r="K21" s="32" t="str">
        <f>"162,5"</f>
        <v>162,5</v>
      </c>
      <c r="L21" s="25" t="str">
        <f>"109,3463"</f>
        <v>109,3463</v>
      </c>
      <c r="M21" s="24" t="s">
        <v>346</v>
      </c>
    </row>
    <row r="22" spans="1:13">
      <c r="A22" s="25" t="s">
        <v>216</v>
      </c>
      <c r="B22" s="24" t="s">
        <v>245</v>
      </c>
      <c r="C22" s="24" t="s">
        <v>246</v>
      </c>
      <c r="D22" s="24" t="s">
        <v>247</v>
      </c>
      <c r="E22" s="24" t="s">
        <v>356</v>
      </c>
      <c r="F22" s="24" t="s">
        <v>15</v>
      </c>
      <c r="G22" s="26" t="s">
        <v>103</v>
      </c>
      <c r="H22" s="27" t="s">
        <v>92</v>
      </c>
      <c r="I22" s="26" t="s">
        <v>92</v>
      </c>
      <c r="J22" s="25"/>
      <c r="K22" s="32" t="str">
        <f>"145,0"</f>
        <v>145,0</v>
      </c>
      <c r="L22" s="25" t="str">
        <f>"97,8605"</f>
        <v>97,8605</v>
      </c>
      <c r="M22" s="24" t="s">
        <v>353</v>
      </c>
    </row>
    <row r="23" spans="1:13">
      <c r="A23" s="19" t="s">
        <v>29</v>
      </c>
      <c r="B23" s="18" t="s">
        <v>248</v>
      </c>
      <c r="C23" s="18" t="s">
        <v>249</v>
      </c>
      <c r="D23" s="18" t="s">
        <v>250</v>
      </c>
      <c r="E23" s="18" t="s">
        <v>361</v>
      </c>
      <c r="F23" s="18" t="s">
        <v>15</v>
      </c>
      <c r="G23" s="22" t="s">
        <v>50</v>
      </c>
      <c r="H23" s="22" t="s">
        <v>125</v>
      </c>
      <c r="I23" s="23" t="s">
        <v>39</v>
      </c>
      <c r="J23" s="19"/>
      <c r="K23" s="31" t="str">
        <f>"117,5"</f>
        <v>117,5</v>
      </c>
      <c r="L23" s="19" t="str">
        <f>"82,1372"</f>
        <v>82,1372</v>
      </c>
      <c r="M23" s="18" t="s">
        <v>347</v>
      </c>
    </row>
    <row r="24" spans="1:13">
      <c r="B24" s="5" t="s">
        <v>30</v>
      </c>
    </row>
    <row r="25" spans="1:13" ht="16">
      <c r="A25" s="46" t="s">
        <v>44</v>
      </c>
      <c r="B25" s="46"/>
      <c r="C25" s="47"/>
      <c r="D25" s="47"/>
      <c r="E25" s="47"/>
      <c r="F25" s="47"/>
      <c r="G25" s="47"/>
      <c r="H25" s="47"/>
      <c r="I25" s="47"/>
      <c r="J25" s="47"/>
    </row>
    <row r="26" spans="1:13">
      <c r="A26" s="8" t="s">
        <v>29</v>
      </c>
      <c r="B26" s="7" t="s">
        <v>251</v>
      </c>
      <c r="C26" s="7" t="s">
        <v>252</v>
      </c>
      <c r="D26" s="7" t="s">
        <v>253</v>
      </c>
      <c r="E26" s="7" t="s">
        <v>356</v>
      </c>
      <c r="F26" s="7" t="s">
        <v>254</v>
      </c>
      <c r="G26" s="14" t="s">
        <v>103</v>
      </c>
      <c r="H26" s="14" t="s">
        <v>92</v>
      </c>
      <c r="I26" s="14" t="s">
        <v>104</v>
      </c>
      <c r="J26" s="8"/>
      <c r="K26" s="28" t="str">
        <f>"150,0"</f>
        <v>150,0</v>
      </c>
      <c r="L26" s="8" t="str">
        <f>"96,6000"</f>
        <v>96,6000</v>
      </c>
      <c r="M26" s="7" t="s">
        <v>353</v>
      </c>
    </row>
    <row r="27" spans="1:13">
      <c r="B27" s="5" t="s">
        <v>30</v>
      </c>
    </row>
    <row r="28" spans="1:13" ht="16">
      <c r="A28" s="46" t="s">
        <v>55</v>
      </c>
      <c r="B28" s="46"/>
      <c r="C28" s="47"/>
      <c r="D28" s="47"/>
      <c r="E28" s="47"/>
      <c r="F28" s="47"/>
      <c r="G28" s="47"/>
      <c r="H28" s="47"/>
      <c r="I28" s="47"/>
      <c r="J28" s="47"/>
    </row>
    <row r="29" spans="1:13">
      <c r="A29" s="8" t="s">
        <v>29</v>
      </c>
      <c r="B29" s="7" t="s">
        <v>255</v>
      </c>
      <c r="C29" s="7" t="s">
        <v>256</v>
      </c>
      <c r="D29" s="7" t="s">
        <v>194</v>
      </c>
      <c r="E29" s="7" t="s">
        <v>356</v>
      </c>
      <c r="F29" s="7" t="s">
        <v>15</v>
      </c>
      <c r="G29" s="14" t="s">
        <v>51</v>
      </c>
      <c r="H29" s="14" t="s">
        <v>61</v>
      </c>
      <c r="I29" s="15" t="s">
        <v>37</v>
      </c>
      <c r="J29" s="8"/>
      <c r="K29" s="28" t="str">
        <f>"190,0"</f>
        <v>190,0</v>
      </c>
      <c r="L29" s="8" t="str">
        <f>"115,8620"</f>
        <v>115,8620</v>
      </c>
      <c r="M29" s="7" t="s">
        <v>353</v>
      </c>
    </row>
    <row r="30" spans="1:13">
      <c r="B30" s="5" t="s">
        <v>30</v>
      </c>
    </row>
    <row r="31" spans="1:13" ht="16">
      <c r="A31" s="46" t="s">
        <v>110</v>
      </c>
      <c r="B31" s="46"/>
      <c r="C31" s="47"/>
      <c r="D31" s="47"/>
      <c r="E31" s="47"/>
      <c r="F31" s="47"/>
      <c r="G31" s="47"/>
      <c r="H31" s="47"/>
      <c r="I31" s="47"/>
      <c r="J31" s="47"/>
    </row>
    <row r="32" spans="1:13">
      <c r="A32" s="17" t="s">
        <v>29</v>
      </c>
      <c r="B32" s="16" t="s">
        <v>257</v>
      </c>
      <c r="C32" s="16" t="s">
        <v>258</v>
      </c>
      <c r="D32" s="16" t="s">
        <v>259</v>
      </c>
      <c r="E32" s="16" t="s">
        <v>356</v>
      </c>
      <c r="F32" s="16" t="s">
        <v>15</v>
      </c>
      <c r="G32" s="20" t="s">
        <v>244</v>
      </c>
      <c r="H32" s="20" t="s">
        <v>260</v>
      </c>
      <c r="I32" s="21" t="s">
        <v>94</v>
      </c>
      <c r="J32" s="17"/>
      <c r="K32" s="30" t="str">
        <f>"167,5"</f>
        <v>167,5</v>
      </c>
      <c r="L32" s="17" t="str">
        <f>"99,9305"</f>
        <v>99,9305</v>
      </c>
      <c r="M32" s="16" t="s">
        <v>353</v>
      </c>
    </row>
    <row r="33" spans="1:13">
      <c r="A33" s="19" t="s">
        <v>216</v>
      </c>
      <c r="B33" s="18" t="s">
        <v>261</v>
      </c>
      <c r="C33" s="18" t="s">
        <v>262</v>
      </c>
      <c r="D33" s="18" t="s">
        <v>263</v>
      </c>
      <c r="E33" s="18" t="s">
        <v>356</v>
      </c>
      <c r="F33" s="18" t="s">
        <v>264</v>
      </c>
      <c r="G33" s="22" t="s">
        <v>136</v>
      </c>
      <c r="H33" s="22" t="s">
        <v>145</v>
      </c>
      <c r="I33" s="22" t="s">
        <v>93</v>
      </c>
      <c r="J33" s="19"/>
      <c r="K33" s="31" t="str">
        <f>"160,0"</f>
        <v>160,0</v>
      </c>
      <c r="L33" s="19" t="str">
        <f>"95,7120"</f>
        <v>95,7120</v>
      </c>
      <c r="M33" s="18" t="s">
        <v>353</v>
      </c>
    </row>
    <row r="34" spans="1:13">
      <c r="B34" s="5" t="s">
        <v>30</v>
      </c>
    </row>
    <row r="35" spans="1:13" ht="16">
      <c r="A35" s="46" t="s">
        <v>265</v>
      </c>
      <c r="B35" s="46"/>
      <c r="C35" s="47"/>
      <c r="D35" s="47"/>
      <c r="E35" s="47"/>
      <c r="F35" s="47"/>
      <c r="G35" s="47"/>
      <c r="H35" s="47"/>
      <c r="I35" s="47"/>
      <c r="J35" s="47"/>
    </row>
    <row r="36" spans="1:13">
      <c r="A36" s="8" t="s">
        <v>29</v>
      </c>
      <c r="B36" s="7" t="s">
        <v>266</v>
      </c>
      <c r="C36" s="7" t="s">
        <v>267</v>
      </c>
      <c r="D36" s="7" t="s">
        <v>268</v>
      </c>
      <c r="E36" s="7" t="s">
        <v>363</v>
      </c>
      <c r="F36" s="7" t="s">
        <v>15</v>
      </c>
      <c r="G36" s="14" t="s">
        <v>40</v>
      </c>
      <c r="H36" s="15" t="s">
        <v>136</v>
      </c>
      <c r="I36" s="14" t="s">
        <v>136</v>
      </c>
      <c r="J36" s="8"/>
      <c r="K36" s="28" t="str">
        <f>"135,0"</f>
        <v>135,0</v>
      </c>
      <c r="L36" s="8" t="str">
        <f>"122,7719"</f>
        <v>122,7719</v>
      </c>
      <c r="M36" s="7" t="s">
        <v>353</v>
      </c>
    </row>
    <row r="37" spans="1:13">
      <c r="B37" s="5" t="s">
        <v>30</v>
      </c>
    </row>
    <row r="38" spans="1:13" ht="16">
      <c r="A38" s="46" t="s">
        <v>269</v>
      </c>
      <c r="B38" s="46"/>
      <c r="C38" s="47"/>
      <c r="D38" s="47"/>
      <c r="E38" s="47"/>
      <c r="F38" s="47"/>
      <c r="G38" s="47"/>
      <c r="H38" s="47"/>
      <c r="I38" s="47"/>
      <c r="J38" s="47"/>
    </row>
    <row r="39" spans="1:13">
      <c r="A39" s="8" t="s">
        <v>29</v>
      </c>
      <c r="B39" s="7" t="s">
        <v>270</v>
      </c>
      <c r="C39" s="7" t="s">
        <v>271</v>
      </c>
      <c r="D39" s="7" t="s">
        <v>272</v>
      </c>
      <c r="E39" s="7" t="s">
        <v>356</v>
      </c>
      <c r="F39" s="7" t="s">
        <v>15</v>
      </c>
      <c r="G39" s="14" t="s">
        <v>116</v>
      </c>
      <c r="H39" s="14" t="s">
        <v>36</v>
      </c>
      <c r="I39" s="14" t="s">
        <v>273</v>
      </c>
      <c r="J39" s="8"/>
      <c r="K39" s="28" t="str">
        <f>"187,5"</f>
        <v>187,5</v>
      </c>
      <c r="L39" s="8" t="str">
        <f>"103,7438"</f>
        <v>103,7438</v>
      </c>
      <c r="M39" s="7" t="s">
        <v>348</v>
      </c>
    </row>
    <row r="40" spans="1:13">
      <c r="B40" s="5" t="s">
        <v>30</v>
      </c>
    </row>
    <row r="41" spans="1:13">
      <c r="B41" s="5" t="s">
        <v>30</v>
      </c>
    </row>
    <row r="42" spans="1:13">
      <c r="B42" s="5" t="s">
        <v>30</v>
      </c>
    </row>
    <row r="43" spans="1:13" ht="18">
      <c r="B43" s="9" t="s">
        <v>23</v>
      </c>
      <c r="C43" s="9"/>
      <c r="F43" s="3"/>
    </row>
    <row r="44" spans="1:13" ht="16">
      <c r="B44" s="10" t="s">
        <v>52</v>
      </c>
      <c r="C44" s="10"/>
      <c r="F44" s="3"/>
    </row>
    <row r="45" spans="1:13" ht="14">
      <c r="B45" s="11"/>
      <c r="C45" s="12" t="s">
        <v>24</v>
      </c>
      <c r="F45" s="3"/>
    </row>
    <row r="46" spans="1:13" ht="14">
      <c r="B46" s="13" t="s">
        <v>25</v>
      </c>
      <c r="C46" s="13" t="s">
        <v>26</v>
      </c>
      <c r="D46" s="13" t="s">
        <v>27</v>
      </c>
      <c r="E46" s="13" t="s">
        <v>178</v>
      </c>
      <c r="F46" s="13" t="s">
        <v>28</v>
      </c>
    </row>
    <row r="47" spans="1:13">
      <c r="B47" s="5" t="s">
        <v>255</v>
      </c>
      <c r="C47" s="5" t="s">
        <v>24</v>
      </c>
      <c r="D47" s="6" t="s">
        <v>63</v>
      </c>
      <c r="E47" s="6" t="s">
        <v>61</v>
      </c>
      <c r="F47" s="6" t="s">
        <v>274</v>
      </c>
    </row>
    <row r="48" spans="1:13">
      <c r="B48" s="5" t="s">
        <v>241</v>
      </c>
      <c r="C48" s="5" t="s">
        <v>24</v>
      </c>
      <c r="D48" s="6" t="s">
        <v>118</v>
      </c>
      <c r="E48" s="6" t="s">
        <v>201</v>
      </c>
      <c r="F48" s="6" t="s">
        <v>275</v>
      </c>
    </row>
    <row r="49" spans="2:6">
      <c r="B49" s="5" t="s">
        <v>270</v>
      </c>
      <c r="C49" s="5" t="s">
        <v>24</v>
      </c>
      <c r="D49" s="6" t="s">
        <v>276</v>
      </c>
      <c r="E49" s="6" t="s">
        <v>273</v>
      </c>
      <c r="F49" s="6" t="s">
        <v>277</v>
      </c>
    </row>
  </sheetData>
  <mergeCells count="21">
    <mergeCell ref="A31:J31"/>
    <mergeCell ref="A35:J35"/>
    <mergeCell ref="A38:J38"/>
    <mergeCell ref="B3:B4"/>
    <mergeCell ref="A8:J8"/>
    <mergeCell ref="A12:J12"/>
    <mergeCell ref="A15:J15"/>
    <mergeCell ref="A19:J19"/>
    <mergeCell ref="A25:J25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9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3" t="s">
        <v>332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9</v>
      </c>
      <c r="H3" s="45"/>
      <c r="I3" s="45"/>
      <c r="J3" s="45"/>
      <c r="K3" s="45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31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180</v>
      </c>
      <c r="C6" s="7" t="s">
        <v>181</v>
      </c>
      <c r="D6" s="7" t="s">
        <v>182</v>
      </c>
      <c r="E6" s="7" t="s">
        <v>356</v>
      </c>
      <c r="F6" s="7" t="s">
        <v>183</v>
      </c>
      <c r="G6" s="14" t="s">
        <v>77</v>
      </c>
      <c r="H6" s="14" t="s">
        <v>69</v>
      </c>
      <c r="I6" s="15" t="s">
        <v>70</v>
      </c>
      <c r="J6" s="8"/>
      <c r="K6" s="8" t="str">
        <f>"60,0"</f>
        <v>60,0</v>
      </c>
      <c r="L6" s="8" t="str">
        <f>"57,9300"</f>
        <v>57,9300</v>
      </c>
      <c r="M6" s="7" t="s">
        <v>184</v>
      </c>
    </row>
    <row r="7" spans="1:13">
      <c r="B7" s="5" t="s">
        <v>30</v>
      </c>
    </row>
    <row r="8" spans="1:13" ht="16">
      <c r="A8" s="46" t="s">
        <v>174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29</v>
      </c>
      <c r="B9" s="7" t="s">
        <v>185</v>
      </c>
      <c r="C9" s="7" t="s">
        <v>186</v>
      </c>
      <c r="D9" s="7" t="s">
        <v>187</v>
      </c>
      <c r="E9" s="7" t="s">
        <v>359</v>
      </c>
      <c r="F9" s="7" t="s">
        <v>350</v>
      </c>
      <c r="G9" s="14" t="s">
        <v>17</v>
      </c>
      <c r="H9" s="14" t="s">
        <v>18</v>
      </c>
      <c r="I9" s="14" t="s">
        <v>86</v>
      </c>
      <c r="J9" s="8"/>
      <c r="K9" s="8" t="str">
        <f>"92,5"</f>
        <v>92,5</v>
      </c>
      <c r="L9" s="8" t="str">
        <f>"79,8737"</f>
        <v>79,8737</v>
      </c>
      <c r="M9" s="7" t="s">
        <v>353</v>
      </c>
    </row>
    <row r="10" spans="1:13">
      <c r="B10" s="5" t="s">
        <v>30</v>
      </c>
    </row>
    <row r="11" spans="1:13" ht="16">
      <c r="A11" s="46" t="s">
        <v>44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29</v>
      </c>
      <c r="B12" s="7" t="s">
        <v>188</v>
      </c>
      <c r="C12" s="7" t="s">
        <v>189</v>
      </c>
      <c r="D12" s="7" t="s">
        <v>190</v>
      </c>
      <c r="E12" s="7" t="s">
        <v>356</v>
      </c>
      <c r="F12" s="7" t="s">
        <v>191</v>
      </c>
      <c r="G12" s="14" t="s">
        <v>94</v>
      </c>
      <c r="H12" s="14" t="s">
        <v>36</v>
      </c>
      <c r="I12" s="15" t="s">
        <v>51</v>
      </c>
      <c r="J12" s="8"/>
      <c r="K12" s="8" t="str">
        <f>"180,0"</f>
        <v>180,0</v>
      </c>
      <c r="L12" s="8" t="str">
        <f>"115,8480"</f>
        <v>115,8480</v>
      </c>
      <c r="M12" s="7" t="s">
        <v>353</v>
      </c>
    </row>
    <row r="13" spans="1:13">
      <c r="B13" s="5" t="s">
        <v>30</v>
      </c>
    </row>
    <row r="14" spans="1:13" ht="16">
      <c r="A14" s="46" t="s">
        <v>55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17" t="s">
        <v>29</v>
      </c>
      <c r="B15" s="16" t="s">
        <v>192</v>
      </c>
      <c r="C15" s="16" t="s">
        <v>193</v>
      </c>
      <c r="D15" s="16" t="s">
        <v>194</v>
      </c>
      <c r="E15" s="16" t="s">
        <v>360</v>
      </c>
      <c r="F15" s="16" t="s">
        <v>195</v>
      </c>
      <c r="G15" s="20" t="s">
        <v>196</v>
      </c>
      <c r="H15" s="20" t="s">
        <v>51</v>
      </c>
      <c r="I15" s="17"/>
      <c r="J15" s="17"/>
      <c r="K15" s="17" t="str">
        <f>"185,0"</f>
        <v>185,0</v>
      </c>
      <c r="L15" s="17" t="str">
        <f>"112,8130"</f>
        <v>112,8130</v>
      </c>
      <c r="M15" s="16" t="s">
        <v>353</v>
      </c>
    </row>
    <row r="16" spans="1:13">
      <c r="A16" s="25" t="s">
        <v>29</v>
      </c>
      <c r="B16" s="24" t="s">
        <v>197</v>
      </c>
      <c r="C16" s="24" t="s">
        <v>198</v>
      </c>
      <c r="D16" s="24" t="s">
        <v>199</v>
      </c>
      <c r="E16" s="24" t="s">
        <v>356</v>
      </c>
      <c r="F16" s="24" t="s">
        <v>191</v>
      </c>
      <c r="G16" s="26" t="s">
        <v>104</v>
      </c>
      <c r="H16" s="26" t="s">
        <v>200</v>
      </c>
      <c r="I16" s="27" t="s">
        <v>201</v>
      </c>
      <c r="J16" s="25"/>
      <c r="K16" s="25" t="str">
        <f>"157,5"</f>
        <v>157,5</v>
      </c>
      <c r="L16" s="25" t="str">
        <f>"98,8470"</f>
        <v>98,8470</v>
      </c>
      <c r="M16" s="24" t="s">
        <v>202</v>
      </c>
    </row>
    <row r="17" spans="1:13">
      <c r="A17" s="19" t="s">
        <v>29</v>
      </c>
      <c r="B17" s="18" t="s">
        <v>203</v>
      </c>
      <c r="C17" s="18" t="s">
        <v>204</v>
      </c>
      <c r="D17" s="18" t="s">
        <v>205</v>
      </c>
      <c r="E17" s="18" t="s">
        <v>362</v>
      </c>
      <c r="F17" s="18" t="s">
        <v>150</v>
      </c>
      <c r="G17" s="22" t="s">
        <v>201</v>
      </c>
      <c r="H17" s="22" t="s">
        <v>59</v>
      </c>
      <c r="I17" s="23" t="s">
        <v>94</v>
      </c>
      <c r="J17" s="19"/>
      <c r="K17" s="19" t="str">
        <f>"172,5"</f>
        <v>172,5</v>
      </c>
      <c r="L17" s="19" t="str">
        <f>"122,6553"</f>
        <v>122,6553</v>
      </c>
      <c r="M17" s="18" t="s">
        <v>353</v>
      </c>
    </row>
    <row r="18" spans="1:13">
      <c r="B18" s="5" t="s">
        <v>30</v>
      </c>
    </row>
    <row r="19" spans="1:13" ht="16">
      <c r="A19" s="46" t="s">
        <v>110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17" t="s">
        <v>29</v>
      </c>
      <c r="B20" s="16" t="s">
        <v>206</v>
      </c>
      <c r="C20" s="16" t="s">
        <v>207</v>
      </c>
      <c r="D20" s="16" t="s">
        <v>208</v>
      </c>
      <c r="E20" s="16" t="s">
        <v>356</v>
      </c>
      <c r="F20" s="16" t="s">
        <v>129</v>
      </c>
      <c r="G20" s="21" t="s">
        <v>41</v>
      </c>
      <c r="H20" s="20" t="s">
        <v>41</v>
      </c>
      <c r="I20" s="21" t="s">
        <v>97</v>
      </c>
      <c r="J20" s="17"/>
      <c r="K20" s="17" t="str">
        <f>"205,0"</f>
        <v>205,0</v>
      </c>
      <c r="L20" s="17" t="str">
        <f>"121,0935"</f>
        <v>121,0935</v>
      </c>
      <c r="M20" s="16" t="s">
        <v>353</v>
      </c>
    </row>
    <row r="21" spans="1:13">
      <c r="A21" s="19" t="s">
        <v>216</v>
      </c>
      <c r="B21" s="18" t="s">
        <v>209</v>
      </c>
      <c r="C21" s="18" t="s">
        <v>210</v>
      </c>
      <c r="D21" s="18" t="s">
        <v>211</v>
      </c>
      <c r="E21" s="18" t="s">
        <v>356</v>
      </c>
      <c r="F21" s="18" t="s">
        <v>161</v>
      </c>
      <c r="G21" s="22" t="s">
        <v>116</v>
      </c>
      <c r="H21" s="22" t="s">
        <v>36</v>
      </c>
      <c r="I21" s="23" t="s">
        <v>51</v>
      </c>
      <c r="J21" s="19"/>
      <c r="K21" s="19" t="str">
        <f>"180,0"</f>
        <v>180,0</v>
      </c>
      <c r="L21" s="19" t="str">
        <f>"105,9840"</f>
        <v>105,9840</v>
      </c>
      <c r="M21" s="18" t="s">
        <v>353</v>
      </c>
    </row>
    <row r="22" spans="1:13">
      <c r="B22" s="5" t="s">
        <v>30</v>
      </c>
    </row>
    <row r="23" spans="1:13">
      <c r="B23" s="5" t="s">
        <v>30</v>
      </c>
    </row>
    <row r="24" spans="1:13">
      <c r="B24" s="5" t="s">
        <v>30</v>
      </c>
    </row>
    <row r="25" spans="1:13" ht="18">
      <c r="B25" s="9" t="s">
        <v>23</v>
      </c>
      <c r="C25" s="9"/>
      <c r="F25" s="3"/>
    </row>
    <row r="26" spans="1:13" ht="16">
      <c r="B26" s="10" t="s">
        <v>52</v>
      </c>
      <c r="C26" s="10"/>
      <c r="F26" s="3"/>
    </row>
    <row r="27" spans="1:13" ht="14">
      <c r="B27" s="11"/>
      <c r="C27" s="12" t="s">
        <v>24</v>
      </c>
      <c r="F27" s="3"/>
    </row>
    <row r="28" spans="1:13" ht="14">
      <c r="B28" s="13" t="s">
        <v>25</v>
      </c>
      <c r="C28" s="13" t="s">
        <v>26</v>
      </c>
      <c r="D28" s="13" t="s">
        <v>340</v>
      </c>
      <c r="E28" s="13" t="s">
        <v>178</v>
      </c>
      <c r="F28" s="13" t="s">
        <v>28</v>
      </c>
    </row>
    <row r="29" spans="1:13">
      <c r="B29" s="5" t="s">
        <v>206</v>
      </c>
      <c r="C29" s="5" t="s">
        <v>24</v>
      </c>
      <c r="D29" s="6" t="s">
        <v>119</v>
      </c>
      <c r="E29" s="6" t="s">
        <v>41</v>
      </c>
      <c r="F29" s="6" t="s">
        <v>212</v>
      </c>
    </row>
    <row r="30" spans="1:13">
      <c r="B30" s="5" t="s">
        <v>188</v>
      </c>
      <c r="C30" s="5" t="s">
        <v>24</v>
      </c>
      <c r="D30" s="6" t="s">
        <v>213</v>
      </c>
      <c r="E30" s="6" t="s">
        <v>36</v>
      </c>
      <c r="F30" s="6" t="s">
        <v>214</v>
      </c>
    </row>
    <row r="31" spans="1:13">
      <c r="B31" s="5" t="s">
        <v>209</v>
      </c>
      <c r="C31" s="5" t="s">
        <v>24</v>
      </c>
      <c r="D31" s="6" t="s">
        <v>119</v>
      </c>
      <c r="E31" s="6" t="s">
        <v>36</v>
      </c>
      <c r="F31" s="6" t="s">
        <v>215</v>
      </c>
    </row>
  </sheetData>
  <mergeCells count="16">
    <mergeCell ref="A8:J8"/>
    <mergeCell ref="A11:J11"/>
    <mergeCell ref="A14:J14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7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33" t="s">
        <v>330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354</v>
      </c>
      <c r="B3" s="54" t="s">
        <v>0</v>
      </c>
      <c r="C3" s="43" t="s">
        <v>357</v>
      </c>
      <c r="D3" s="43" t="s">
        <v>7</v>
      </c>
      <c r="E3" s="45" t="s">
        <v>355</v>
      </c>
      <c r="F3" s="45" t="s">
        <v>6</v>
      </c>
      <c r="G3" s="45" t="s">
        <v>9</v>
      </c>
      <c r="H3" s="45"/>
      <c r="I3" s="45"/>
      <c r="J3" s="45"/>
      <c r="K3" s="48" t="s">
        <v>179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64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29</v>
      </c>
      <c r="B6" s="7" t="s">
        <v>278</v>
      </c>
      <c r="C6" s="7" t="s">
        <v>279</v>
      </c>
      <c r="D6" s="7" t="s">
        <v>280</v>
      </c>
      <c r="E6" s="7" t="s">
        <v>359</v>
      </c>
      <c r="F6" s="7" t="s">
        <v>15</v>
      </c>
      <c r="G6" s="14" t="s">
        <v>84</v>
      </c>
      <c r="H6" s="14" t="s">
        <v>77</v>
      </c>
      <c r="I6" s="14" t="s">
        <v>69</v>
      </c>
      <c r="J6" s="8"/>
      <c r="K6" s="28" t="str">
        <f>"60,0"</f>
        <v>60,0</v>
      </c>
      <c r="L6" s="8" t="str">
        <f>"78,3420"</f>
        <v>78,3420</v>
      </c>
      <c r="M6" s="7" t="s">
        <v>177</v>
      </c>
    </row>
    <row r="7" spans="1:13">
      <c r="B7" s="5" t="s">
        <v>30</v>
      </c>
    </row>
    <row r="8" spans="1:13" ht="16">
      <c r="A8" s="46" t="s">
        <v>265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54</v>
      </c>
      <c r="B9" s="7" t="s">
        <v>281</v>
      </c>
      <c r="C9" s="7" t="s">
        <v>282</v>
      </c>
      <c r="D9" s="7" t="s">
        <v>283</v>
      </c>
      <c r="E9" s="7" t="s">
        <v>361</v>
      </c>
      <c r="F9" s="7" t="s">
        <v>15</v>
      </c>
      <c r="G9" s="15" t="s">
        <v>284</v>
      </c>
      <c r="H9" s="15" t="s">
        <v>284</v>
      </c>
      <c r="I9" s="15" t="s">
        <v>284</v>
      </c>
      <c r="J9" s="8"/>
      <c r="K9" s="28">
        <v>0</v>
      </c>
      <c r="L9" s="8" t="str">
        <f>"0,0000"</f>
        <v>0,0000</v>
      </c>
      <c r="M9" s="7"/>
    </row>
    <row r="10" spans="1:13">
      <c r="B10" s="5" t="s">
        <v>30</v>
      </c>
    </row>
    <row r="11" spans="1:13" ht="16">
      <c r="A11" s="46" t="s">
        <v>269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54</v>
      </c>
      <c r="B12" s="7" t="s">
        <v>285</v>
      </c>
      <c r="C12" s="7" t="s">
        <v>286</v>
      </c>
      <c r="D12" s="7" t="s">
        <v>287</v>
      </c>
      <c r="E12" s="7" t="s">
        <v>356</v>
      </c>
      <c r="F12" s="7" t="s">
        <v>15</v>
      </c>
      <c r="G12" s="15" t="s">
        <v>288</v>
      </c>
      <c r="H12" s="15" t="s">
        <v>288</v>
      </c>
      <c r="I12" s="15" t="s">
        <v>288</v>
      </c>
      <c r="J12" s="8"/>
      <c r="K12" s="28">
        <v>0</v>
      </c>
      <c r="L12" s="8" t="str">
        <f>"0,0000"</f>
        <v>0,0000</v>
      </c>
      <c r="M12" s="7" t="s">
        <v>177</v>
      </c>
    </row>
    <row r="13" spans="1:13">
      <c r="B13" s="5" t="s">
        <v>30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WEPF ПЛ однослой ДК</vt:lpstr>
      <vt:lpstr>WEPF ПЛ однослой</vt:lpstr>
      <vt:lpstr>WRPF Жим лежа без экип ДК</vt:lpstr>
      <vt:lpstr>WRPF Жим лежа без экип</vt:lpstr>
      <vt:lpstr>WEPF Жим однослой</vt:lpstr>
      <vt:lpstr>WEPF Жим софт однопетельная</vt:lpstr>
      <vt:lpstr>WRPF Тяга без экипировки ДК</vt:lpstr>
      <vt:lpstr>WRPF Тяга без экипировки</vt:lpstr>
      <vt:lpstr>WEPF Тяга экип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2020-12-23T13:55:46Z</dcterms:modified>
</cp:coreProperties>
</file>