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0" documentId="8_{EE1C0A4B-295D-44C7-83F8-4982D114431A}" xr6:coauthVersionLast="45" xr6:coauthVersionMax="45" xr10:uidLastSave="{00000000-0000-0000-0000-000000000000}"/>
  <bookViews>
    <workbookView xWindow="2430" yWindow="540" windowWidth="24510" windowHeight="8610" tabRatio="1000" xr2:uid="{00000000-000D-0000-FFFF-FFFF00000000}"/>
  </bookViews>
  <sheets>
    <sheet name="AWPA пл standart" sheetId="21" r:id="rId1"/>
    <sheet name="WPA пл б_э" sheetId="11" r:id="rId2"/>
    <sheet name="AWPA жим б_э" sheetId="17" r:id="rId3"/>
    <sheet name="WPA жим б_э" sheetId="8" r:id="rId4"/>
    <sheet name="WPA жим multi" sheetId="10" r:id="rId5"/>
    <sheet name="WPA жим standart" sheetId="9" r:id="rId6"/>
    <sheet name="AWPA тяга б_э" sheetId="14" r:id="rId7"/>
    <sheet name="WPA тяга б_э" sheetId="5" r:id="rId8"/>
    <sheet name="AWPA тяга standart" sheetId="15" r:id="rId9"/>
    <sheet name="WPA тяга standart" sheetId="6" r:id="rId10"/>
  </sheets>
  <definedNames>
    <definedName name="_xlnm._FilterDatabase" localSheetId="7" hidden="1">'WPA тяга б_э'!$A$1:$I$1</definedName>
  </definedNames>
  <calcPr calcId="191029" refMode="R1C1"/>
</workbook>
</file>

<file path=xl/calcChain.xml><?xml version="1.0" encoding="utf-8"?>
<calcChain xmlns="http://schemas.openxmlformats.org/spreadsheetml/2006/main">
  <c r="Q4" i="21" l="1"/>
  <c r="J33" i="17"/>
  <c r="I33" i="17"/>
  <c r="J30" i="17"/>
  <c r="I30" i="17"/>
  <c r="J27" i="17"/>
  <c r="I27" i="17"/>
  <c r="J26" i="17"/>
  <c r="I26" i="17"/>
  <c r="J23" i="17"/>
  <c r="I23" i="17"/>
  <c r="J22" i="17"/>
  <c r="I22" i="17"/>
  <c r="J21" i="17"/>
  <c r="I21" i="17"/>
  <c r="J18" i="17"/>
  <c r="I18" i="17"/>
  <c r="J17" i="17"/>
  <c r="I17" i="17"/>
  <c r="J14" i="17"/>
  <c r="I14" i="17"/>
  <c r="J11" i="17"/>
  <c r="I11" i="17"/>
  <c r="J10" i="17"/>
  <c r="I10" i="17"/>
  <c r="J7" i="17"/>
  <c r="I7" i="17"/>
  <c r="J4" i="17"/>
  <c r="I4" i="17"/>
  <c r="J4" i="15"/>
  <c r="I4" i="15"/>
  <c r="J23" i="14"/>
  <c r="I23" i="14"/>
  <c r="J20" i="14"/>
  <c r="I20" i="14"/>
  <c r="J17" i="14"/>
  <c r="I17" i="14"/>
  <c r="J16" i="14"/>
  <c r="I16" i="14"/>
  <c r="J13" i="14"/>
  <c r="I13" i="14"/>
  <c r="J10" i="14"/>
  <c r="I10" i="14"/>
  <c r="J9" i="14"/>
  <c r="I9" i="14"/>
  <c r="J8" i="14"/>
  <c r="I8" i="14"/>
  <c r="J5" i="14"/>
  <c r="I5" i="14"/>
  <c r="J4" i="14"/>
  <c r="I4" i="14"/>
  <c r="R11" i="11"/>
  <c r="Q11" i="11"/>
  <c r="R10" i="11"/>
  <c r="Q10" i="11"/>
  <c r="R7" i="11"/>
  <c r="Q7" i="11"/>
  <c r="R4" i="11"/>
  <c r="Q4" i="11"/>
  <c r="J4" i="10"/>
  <c r="I4" i="10"/>
  <c r="J7" i="9"/>
  <c r="I7" i="9"/>
  <c r="J4" i="9"/>
  <c r="I4" i="9"/>
  <c r="J14" i="8"/>
  <c r="I14" i="8"/>
  <c r="J11" i="8"/>
  <c r="I11" i="8"/>
  <c r="J8" i="8"/>
  <c r="I8" i="8"/>
  <c r="J7" i="8"/>
  <c r="I7" i="8"/>
  <c r="J4" i="8"/>
  <c r="I4" i="8"/>
  <c r="J4" i="6"/>
  <c r="I4" i="6"/>
  <c r="J16" i="5"/>
  <c r="I16" i="5"/>
  <c r="J13" i="5"/>
  <c r="I13" i="5"/>
  <c r="J10" i="5"/>
  <c r="I10" i="5"/>
  <c r="J7" i="5"/>
  <c r="I7" i="5"/>
  <c r="I4" i="5"/>
</calcChain>
</file>

<file path=xl/sharedStrings.xml><?xml version="1.0" encoding="utf-8"?>
<sst xmlns="http://schemas.openxmlformats.org/spreadsheetml/2006/main" count="499" uniqueCount="234">
  <si>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</si>
  <si>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</si>
  <si>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</si>
  <si>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</si>
  <si>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</si>
  <si>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</si>
  <si>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</si>
  <si>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</si>
  <si>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Становая тяга</t>
  </si>
  <si>
    <t>ВЕСОВАЯ КАТЕГОРИЯ   75</t>
  </si>
  <si>
    <t>-. Солоненко Олег</t>
  </si>
  <si>
    <t>Открытая (26.09.1970)/50</t>
  </si>
  <si>
    <t>73,40</t>
  </si>
  <si>
    <t xml:space="preserve">Забайкальск/Забайкальский край </t>
  </si>
  <si>
    <t>185,0</t>
  </si>
  <si>
    <t xml:space="preserve">Телидис Костас </t>
  </si>
  <si>
    <t>ВЕСОВАЯ КАТЕГОРИЯ   82.5</t>
  </si>
  <si>
    <t>1. Иванов Олег</t>
  </si>
  <si>
    <t>Открытая (16.04.1993)/27</t>
  </si>
  <si>
    <t>80,30</t>
  </si>
  <si>
    <t xml:space="preserve">Шилка/Забайкальский край </t>
  </si>
  <si>
    <t>190,0</t>
  </si>
  <si>
    <t>205,0</t>
  </si>
  <si>
    <t>215,0</t>
  </si>
  <si>
    <t>ВЕСОВАЯ КАТЕГОРИЯ   90</t>
  </si>
  <si>
    <t>1. Золотуев Пётр</t>
  </si>
  <si>
    <t>Открытая (01.08.1992)/28</t>
  </si>
  <si>
    <t>89,90</t>
  </si>
  <si>
    <t>275,0</t>
  </si>
  <si>
    <t>295,0</t>
  </si>
  <si>
    <t>302,0</t>
  </si>
  <si>
    <t xml:space="preserve">Белоусов П.А. </t>
  </si>
  <si>
    <t>ВЕСОВАЯ КАТЕГОРИЯ   110</t>
  </si>
  <si>
    <t>1. Редикульцев Антон</t>
  </si>
  <si>
    <t>Ветераны 45 - 49 (26.05.1975)/45</t>
  </si>
  <si>
    <t>104,80</t>
  </si>
  <si>
    <t xml:space="preserve">Калга/Забайкальский край </t>
  </si>
  <si>
    <t>250,0</t>
  </si>
  <si>
    <t>287,5</t>
  </si>
  <si>
    <t>ВЕСОВАЯ КАТЕГОРИЯ   125</t>
  </si>
  <si>
    <t>1. Широков Михаил</t>
  </si>
  <si>
    <t>Открытая (03.06.1999)/21</t>
  </si>
  <si>
    <t>113,20</t>
  </si>
  <si>
    <t xml:space="preserve">Чернышевск/Забайкальский край </t>
  </si>
  <si>
    <t>340,0</t>
  </si>
  <si>
    <t>360,0</t>
  </si>
  <si>
    <t>370,0</t>
  </si>
  <si>
    <t xml:space="preserve">Семёнов Константин Михайлович </t>
  </si>
  <si>
    <t>Результат</t>
  </si>
  <si>
    <t>1. Семёнов Константин</t>
  </si>
  <si>
    <t>Открытая (19.08.1964)/56</t>
  </si>
  <si>
    <t>74,90</t>
  </si>
  <si>
    <t>197,0</t>
  </si>
  <si>
    <t>202,0</t>
  </si>
  <si>
    <t>200,0</t>
  </si>
  <si>
    <t>Жим лёжа</t>
  </si>
  <si>
    <t>ВЕСОВАЯ КАТЕГОРИЯ   67.5</t>
  </si>
  <si>
    <t>1. Редикульцева Жанна</t>
  </si>
  <si>
    <t>Ветераны 40 - 44 (21.08.1976)/44</t>
  </si>
  <si>
    <t>61,90</t>
  </si>
  <si>
    <t>40,0</t>
  </si>
  <si>
    <t>45,0</t>
  </si>
  <si>
    <t>50,0</t>
  </si>
  <si>
    <t xml:space="preserve">Редикульцев А.В. </t>
  </si>
  <si>
    <t>1. Хорунжий Виктор</t>
  </si>
  <si>
    <t>Открытая (21.01.1990)/30</t>
  </si>
  <si>
    <t>71,10</t>
  </si>
  <si>
    <t xml:space="preserve">Кривой Рог/Украина </t>
  </si>
  <si>
    <t>130,0</t>
  </si>
  <si>
    <t>140,0</t>
  </si>
  <si>
    <t xml:space="preserve">Габриелян И.С. </t>
  </si>
  <si>
    <t>2. Убушаев Эренцен</t>
  </si>
  <si>
    <t>Открытая (24.07.1994)/26</t>
  </si>
  <si>
    <t>137,5</t>
  </si>
  <si>
    <t>1. Шляхтин Сергей</t>
  </si>
  <si>
    <t>Открытая (17.09.1982)/38</t>
  </si>
  <si>
    <t>81,70</t>
  </si>
  <si>
    <t xml:space="preserve">Чита/Забайкальский край </t>
  </si>
  <si>
    <t>150,0</t>
  </si>
  <si>
    <t>155,0</t>
  </si>
  <si>
    <t xml:space="preserve">Мик С.В. </t>
  </si>
  <si>
    <t>1. Смирнов Евгений</t>
  </si>
  <si>
    <t>Открытая (23.06.1991)/29</t>
  </si>
  <si>
    <t>85,00</t>
  </si>
  <si>
    <t>160,0</t>
  </si>
  <si>
    <t>170,0</t>
  </si>
  <si>
    <t>180,0</t>
  </si>
  <si>
    <t>177,5</t>
  </si>
  <si>
    <t>ВЕСОВАЯ КАТЕГОРИЯ   100</t>
  </si>
  <si>
    <t>1. Юдин Вячеслав</t>
  </si>
  <si>
    <t>Открытая (12.09.2002)/18</t>
  </si>
  <si>
    <t>98,60</t>
  </si>
  <si>
    <t>257,0</t>
  </si>
  <si>
    <t>270,0</t>
  </si>
  <si>
    <t xml:space="preserve">Семенов Константин Михайлович </t>
  </si>
  <si>
    <t>1. Дводненко Антон</t>
  </si>
  <si>
    <t>Открытая (27.06.1986)/34</t>
  </si>
  <si>
    <t>103,50</t>
  </si>
  <si>
    <t>210,0</t>
  </si>
  <si>
    <t>217,5</t>
  </si>
  <si>
    <t>Приседание</t>
  </si>
  <si>
    <t>ВЕСОВАЯ КАТЕГОРИЯ   60</t>
  </si>
  <si>
    <t>1. Горбунова Марина</t>
  </si>
  <si>
    <t>Открытая (14.02.1989)/31</t>
  </si>
  <si>
    <t>59,00</t>
  </si>
  <si>
    <t>72,5</t>
  </si>
  <si>
    <t>80,0</t>
  </si>
  <si>
    <t>85,0</t>
  </si>
  <si>
    <t>47,5</t>
  </si>
  <si>
    <t>52,5</t>
  </si>
  <si>
    <t>92,5</t>
  </si>
  <si>
    <t>100,0</t>
  </si>
  <si>
    <t>1. Пешков Дмитрий</t>
  </si>
  <si>
    <t>Открытая (06.07.1991)/29</t>
  </si>
  <si>
    <t>100,00</t>
  </si>
  <si>
    <t xml:space="preserve">Приаргунск/Забайкальский край </t>
  </si>
  <si>
    <t>220,0</t>
  </si>
  <si>
    <t>235,0</t>
  </si>
  <si>
    <t>242,5</t>
  </si>
  <si>
    <t>165,0</t>
  </si>
  <si>
    <t>175,0</t>
  </si>
  <si>
    <t>240,0</t>
  </si>
  <si>
    <t>1. Деев Валентин</t>
  </si>
  <si>
    <t>Открытая (17.07.1989)/31</t>
  </si>
  <si>
    <t>101,00</t>
  </si>
  <si>
    <t>145,0</t>
  </si>
  <si>
    <t xml:space="preserve">Широков Михаил Евгеньевич </t>
  </si>
  <si>
    <t>172,5</t>
  </si>
  <si>
    <t>ВЕСОВАЯ КАТЕГОРИЯ   56</t>
  </si>
  <si>
    <t>1. Османов Александр</t>
  </si>
  <si>
    <t>Юноши 18 - 19 (09.06.2002)/18</t>
  </si>
  <si>
    <t>56,00</t>
  </si>
  <si>
    <t xml:space="preserve">Краснокаменск/Забайкальский край </t>
  </si>
  <si>
    <t>105,0</t>
  </si>
  <si>
    <t>112,5</t>
  </si>
  <si>
    <t>117,5</t>
  </si>
  <si>
    <t>-. Березин Александр</t>
  </si>
  <si>
    <t>Юноши 18 - 19 (30.03.2002)/18</t>
  </si>
  <si>
    <t>55,40</t>
  </si>
  <si>
    <t xml:space="preserve">Борзя/Забайкальский край </t>
  </si>
  <si>
    <t>142,5</t>
  </si>
  <si>
    <t xml:space="preserve">Лебедев Владимир Владимирович </t>
  </si>
  <si>
    <t>1. Филатов Николай</t>
  </si>
  <si>
    <t>Юноши 16 - 17 (10.01.2003)/17</t>
  </si>
  <si>
    <t>65,50</t>
  </si>
  <si>
    <t xml:space="preserve">Соколов Ф.Г. </t>
  </si>
  <si>
    <t>1. Погосян Гнел</t>
  </si>
  <si>
    <t>Открытая (24.10.1984)/36</t>
  </si>
  <si>
    <t>65,00</t>
  </si>
  <si>
    <t>2. Нарахаев Дмитрий</t>
  </si>
  <si>
    <t>Открытая (05.05.1989)/31</t>
  </si>
  <si>
    <t>66,30</t>
  </si>
  <si>
    <t xml:space="preserve">Тагонов Сергей Яковлевич </t>
  </si>
  <si>
    <t>1. Алексеев Дмитрий</t>
  </si>
  <si>
    <t>Открытая (09.05.1994)/26</t>
  </si>
  <si>
    <t>74,00</t>
  </si>
  <si>
    <t>195,0</t>
  </si>
  <si>
    <t>202,5</t>
  </si>
  <si>
    <t>1. Воробьев Максим</t>
  </si>
  <si>
    <t>Открытая (10.03.1994)/26</t>
  </si>
  <si>
    <t>80,60</t>
  </si>
  <si>
    <t>207,5</t>
  </si>
  <si>
    <t xml:space="preserve">Кандауров Юрий Владимирович </t>
  </si>
  <si>
    <t>2. Кокин Евгений</t>
  </si>
  <si>
    <t>Открытая (29.02.1988)/32</t>
  </si>
  <si>
    <t>77,70</t>
  </si>
  <si>
    <t xml:space="preserve">Теберда/Карачаево-Черкесия </t>
  </si>
  <si>
    <t>1. Седунов Андрей</t>
  </si>
  <si>
    <t>Юноши 16 - 17 (06.03.2004)/16</t>
  </si>
  <si>
    <t>88,80</t>
  </si>
  <si>
    <t>1. Нагуманов Евгений</t>
  </si>
  <si>
    <t>Открытая (21.06.1988)/32</t>
  </si>
  <si>
    <t>103,20</t>
  </si>
  <si>
    <t>1. Цоц Иван</t>
  </si>
  <si>
    <t>Открытая (14.10.1987)/33</t>
  </si>
  <si>
    <t>88,90</t>
  </si>
  <si>
    <t xml:space="preserve"> </t>
  </si>
  <si>
    <t>ВЕСОВАЯ КАТЕГОРИЯ   52</t>
  </si>
  <si>
    <t>1. Перминова Анна</t>
  </si>
  <si>
    <t>Открытая (05.08.1990)/30</t>
  </si>
  <si>
    <t>52,00</t>
  </si>
  <si>
    <t>1. Гулевская Зоя</t>
  </si>
  <si>
    <t>Ветераны 40 - 44 (08.04.1978)/42</t>
  </si>
  <si>
    <t>65,60</t>
  </si>
  <si>
    <t>55,0</t>
  </si>
  <si>
    <t>57,5</t>
  </si>
  <si>
    <t>60,0</t>
  </si>
  <si>
    <t>1. Березин Александр</t>
  </si>
  <si>
    <t>82,5</t>
  </si>
  <si>
    <t>2. Османов Александр</t>
  </si>
  <si>
    <t>62,5</t>
  </si>
  <si>
    <t>67,5</t>
  </si>
  <si>
    <t>1. Нарахаев Дмитрий</t>
  </si>
  <si>
    <t>95,0</t>
  </si>
  <si>
    <t>102,5</t>
  </si>
  <si>
    <t>107,5</t>
  </si>
  <si>
    <t>1. Юрин Дмитрий</t>
  </si>
  <si>
    <t>Открытая (17.10.1996)/24</t>
  </si>
  <si>
    <t>72,00</t>
  </si>
  <si>
    <t>135,0</t>
  </si>
  <si>
    <t>142,0</t>
  </si>
  <si>
    <t>2. Старицын Александр</t>
  </si>
  <si>
    <t>Открытая (22.10.1988)/32</t>
  </si>
  <si>
    <t>70,00</t>
  </si>
  <si>
    <t>1. Кравцов Владислав</t>
  </si>
  <si>
    <t>Юноши 16 - 17 (16.08.2004)/16</t>
  </si>
  <si>
    <t>80,80</t>
  </si>
  <si>
    <t>1. Игнатьев Дмитрий</t>
  </si>
  <si>
    <t>Открытая (06.10.1991)/29</t>
  </si>
  <si>
    <t>81,60</t>
  </si>
  <si>
    <t>125,0</t>
  </si>
  <si>
    <t>2. Воробьев Максим</t>
  </si>
  <si>
    <t>122,5</t>
  </si>
  <si>
    <t>127,5</t>
  </si>
  <si>
    <t>1. Чанонси Иван</t>
  </si>
  <si>
    <t>Открытая (21.02.1989)/31</t>
  </si>
  <si>
    <t>88,60</t>
  </si>
  <si>
    <t xml:space="preserve">Тогонов С.Я. </t>
  </si>
  <si>
    <t>2. Князев Владислав</t>
  </si>
  <si>
    <t>Открытая (12.08.1992)/28</t>
  </si>
  <si>
    <t>84,90</t>
  </si>
  <si>
    <t>132,5</t>
  </si>
  <si>
    <t>137,0</t>
  </si>
  <si>
    <t xml:space="preserve">Дегтярев Дмитрий Александрович </t>
  </si>
  <si>
    <t>157,5</t>
  </si>
  <si>
    <t>162,5</t>
  </si>
  <si>
    <t>1. Просверенников Борис</t>
  </si>
  <si>
    <t>Ветераны 40 - 44 (13.02.1977)/43</t>
  </si>
  <si>
    <t>122,10</t>
  </si>
  <si>
    <t>197,5</t>
  </si>
  <si>
    <t>90,0</t>
  </si>
  <si>
    <t>Кандауров Юрий Владимирович</t>
  </si>
  <si>
    <t>274.21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</si>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</sst>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b/>
      <sz val="10"/>
      <name val="Arial Cyr"/>
      <charset val="204"/>
    </font>
    <font>
      <strike/>
      <sz val="10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left"/>
    </xf>
    <xf numFmtId="49" fontId="2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"/>
  <sheetViews>
    <sheetView tabSelected="1" workbookViewId="0">
      <selection activeCell="Q9" sqref="Q9"/>
    </sheetView>
  </sheetViews>
  <sheetFormatPr defaultColWidth="9.140625" defaultRowHeight="12.75" x14ac:dyDescent="0.2"/>
  <cols>
    <col min="1" max="1" width="24.7109375" style="3" bestFit="1" customWidth="1"/>
    <col min="2" max="2" width="25.28515625" style="3" bestFit="1" customWidth="1"/>
    <col min="3" max="3" width="14.85546875" style="3" bestFit="1" customWidth="1"/>
    <col min="4" max="4" width="30.5703125" style="3" bestFit="1" customWidth="1"/>
    <col min="5" max="7" width="5.5703125" style="2" customWidth="1"/>
    <col min="8" max="10" width="4.5703125" style="2" customWidth="1"/>
    <col min="11" max="11" width="5.5703125" style="2" customWidth="1"/>
    <col min="12" max="12" width="4.5703125" style="2" customWidth="1"/>
    <col min="13" max="15" width="5.5703125" style="2" customWidth="1"/>
    <col min="16" max="16" width="4.5703125" style="2" customWidth="1"/>
    <col min="17" max="17" width="7.7109375" style="7" bestFit="1" customWidth="1"/>
    <col min="18" max="18" width="8.5703125" style="1" bestFit="1" customWidth="1"/>
    <col min="19" max="19" width="8.28515625" style="3" bestFit="1" customWidth="1"/>
    <col min="20" max="16384" width="9.140625" style="2"/>
  </cols>
  <sheetData>
    <row r="1" spans="1:19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100</v>
      </c>
      <c r="F1" s="27"/>
      <c r="G1" s="27"/>
      <c r="H1" s="27"/>
      <c r="I1" s="27" t="s">
        <v>55</v>
      </c>
      <c r="J1" s="27"/>
      <c r="K1" s="27"/>
      <c r="L1" s="27"/>
      <c r="M1" s="27" t="s">
        <v>8</v>
      </c>
      <c r="N1" s="27"/>
      <c r="O1" s="27"/>
      <c r="P1" s="27"/>
      <c r="Q1" s="27" t="s">
        <v>1</v>
      </c>
      <c r="R1" s="27" t="s">
        <v>3</v>
      </c>
      <c r="S1" s="28" t="s">
        <v>2</v>
      </c>
    </row>
    <row r="2" spans="1:19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2">
        <v>1</v>
      </c>
      <c r="J2" s="32">
        <v>2</v>
      </c>
      <c r="K2" s="32">
        <v>3</v>
      </c>
      <c r="L2" s="32" t="s">
        <v>4</v>
      </c>
      <c r="M2" s="32">
        <v>1</v>
      </c>
      <c r="N2" s="32">
        <v>2</v>
      </c>
      <c r="O2" s="32">
        <v>3</v>
      </c>
      <c r="P2" s="32" t="s">
        <v>4</v>
      </c>
      <c r="Q2" s="31"/>
      <c r="R2" s="31"/>
      <c r="S2" s="33"/>
    </row>
    <row r="3" spans="1:19" x14ac:dyDescent="0.2">
      <c r="A3" s="34" t="s">
        <v>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9" x14ac:dyDescent="0.2">
      <c r="A4" s="4" t="s">
        <v>173</v>
      </c>
      <c r="B4" s="4" t="s">
        <v>174</v>
      </c>
      <c r="C4" s="4" t="s">
        <v>175</v>
      </c>
      <c r="D4" s="4" t="s">
        <v>13</v>
      </c>
      <c r="E4" s="6" t="s">
        <v>78</v>
      </c>
      <c r="F4" s="5" t="s">
        <v>86</v>
      </c>
      <c r="G4" s="6" t="s">
        <v>86</v>
      </c>
      <c r="H4" s="5"/>
      <c r="I4" s="6" t="s">
        <v>230</v>
      </c>
      <c r="J4" s="6" t="s">
        <v>193</v>
      </c>
      <c r="K4" s="5" t="s">
        <v>111</v>
      </c>
      <c r="L4" s="5"/>
      <c r="M4" s="6" t="s">
        <v>85</v>
      </c>
      <c r="N4" s="5" t="s">
        <v>14</v>
      </c>
      <c r="O4" s="6" t="s">
        <v>21</v>
      </c>
      <c r="P4" s="5"/>
      <c r="Q4" s="8" t="str">
        <f>"465,0"</f>
        <v>465,0</v>
      </c>
      <c r="R4" s="9" t="s">
        <v>232</v>
      </c>
      <c r="S4" s="4" t="s">
        <v>176</v>
      </c>
    </row>
    <row r="9" spans="1:19" x14ac:dyDescent="0.2">
      <c r="Q9" s="7" t="s">
        <v>233</v>
      </c>
    </row>
  </sheetData>
  <mergeCells count="11">
    <mergeCell ref="Q1:Q2"/>
    <mergeCell ref="R1:R2"/>
    <mergeCell ref="S1:S2"/>
    <mergeCell ref="A3:P3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3" footer="0.3"/>
  <pageSetup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4"/>
  <sheetViews>
    <sheetView workbookViewId="0">
      <selection activeCell="A20" sqref="A20"/>
    </sheetView>
  </sheetViews>
  <sheetFormatPr defaultColWidth="9.140625" defaultRowHeight="12.75" x14ac:dyDescent="0.2"/>
  <cols>
    <col min="1" max="1" width="24.7109375" style="3" bestFit="1" customWidth="1"/>
    <col min="2" max="2" width="25.28515625" style="3" bestFit="1" customWidth="1"/>
    <col min="3" max="3" width="14.85546875" style="3" bestFit="1" customWidth="1"/>
    <col min="4" max="4" width="30.5703125" style="3" bestFit="1" customWidth="1"/>
    <col min="5" max="7" width="5.5703125" style="2" customWidth="1"/>
    <col min="8" max="8" width="4.5703125" style="2" customWidth="1"/>
    <col min="9" max="9" width="7.7109375" style="7" bestFit="1" customWidth="1"/>
    <col min="10" max="10" width="8.5703125" style="1" bestFit="1" customWidth="1"/>
    <col min="11" max="11" width="16.140625" style="3" bestFit="1" customWidth="1"/>
    <col min="12" max="16384" width="9.140625" style="2"/>
  </cols>
  <sheetData>
    <row r="1" spans="1:11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8</v>
      </c>
      <c r="F1" s="27"/>
      <c r="G1" s="27"/>
      <c r="H1" s="27"/>
      <c r="I1" s="27" t="s">
        <v>48</v>
      </c>
      <c r="J1" s="27" t="s">
        <v>3</v>
      </c>
      <c r="K1" s="28" t="s">
        <v>2</v>
      </c>
    </row>
    <row r="2" spans="1:11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1"/>
      <c r="J2" s="31"/>
      <c r="K2" s="33"/>
    </row>
    <row r="3" spans="1:11" x14ac:dyDescent="0.2">
      <c r="A3" s="34" t="s">
        <v>9</v>
      </c>
      <c r="B3" s="35"/>
      <c r="C3" s="35"/>
      <c r="D3" s="35"/>
      <c r="E3" s="35"/>
      <c r="F3" s="35"/>
      <c r="G3" s="35"/>
      <c r="H3" s="35"/>
    </row>
    <row r="4" spans="1:11" x14ac:dyDescent="0.2">
      <c r="A4" s="4" t="s">
        <v>49</v>
      </c>
      <c r="B4" s="4" t="s">
        <v>50</v>
      </c>
      <c r="C4" s="4" t="s">
        <v>51</v>
      </c>
      <c r="D4" s="4" t="s">
        <v>43</v>
      </c>
      <c r="E4" s="6" t="s">
        <v>21</v>
      </c>
      <c r="F4" s="6" t="s">
        <v>52</v>
      </c>
      <c r="G4" s="6" t="s">
        <v>53</v>
      </c>
      <c r="H4" s="5"/>
      <c r="I4" s="8" t="str">
        <f>"200,0"</f>
        <v>200,0</v>
      </c>
      <c r="J4" s="9" t="str">
        <f>"133,0400"</f>
        <v>133,0400</v>
      </c>
      <c r="K4" s="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1"/>
  <sheetViews>
    <sheetView workbookViewId="0">
      <selection activeCell="L8" sqref="L8"/>
    </sheetView>
  </sheetViews>
  <sheetFormatPr defaultColWidth="9.140625" defaultRowHeight="12.75" x14ac:dyDescent="0.2"/>
  <cols>
    <col min="1" max="1" width="24.7109375" style="3" bestFit="1" customWidth="1"/>
    <col min="2" max="2" width="29.85546875" style="3" bestFit="1" customWidth="1"/>
    <col min="3" max="3" width="14.85546875" style="3" bestFit="1" customWidth="1"/>
    <col min="4" max="4" width="30.5703125" style="3" bestFit="1" customWidth="1"/>
    <col min="5" max="7" width="5.5703125" style="2" customWidth="1"/>
    <col min="8" max="8" width="4.5703125" style="2" customWidth="1"/>
    <col min="9" max="11" width="5.5703125" style="2" customWidth="1"/>
    <col min="12" max="12" width="4.5703125" style="2" customWidth="1"/>
    <col min="13" max="15" width="5.5703125" style="2" customWidth="1"/>
    <col min="16" max="16" width="4.5703125" style="2" customWidth="1"/>
    <col min="17" max="17" width="7.7109375" style="7" bestFit="1" customWidth="1"/>
    <col min="18" max="18" width="8.5703125" style="1" bestFit="1" customWidth="1"/>
    <col min="19" max="19" width="26.7109375" style="3" bestFit="1" customWidth="1"/>
    <col min="20" max="16384" width="9.140625" style="2"/>
  </cols>
  <sheetData>
    <row r="1" spans="1:19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100</v>
      </c>
      <c r="F1" s="27"/>
      <c r="G1" s="27"/>
      <c r="H1" s="27"/>
      <c r="I1" s="27" t="s">
        <v>55</v>
      </c>
      <c r="J1" s="27"/>
      <c r="K1" s="27"/>
      <c r="L1" s="27"/>
      <c r="M1" s="27" t="s">
        <v>8</v>
      </c>
      <c r="N1" s="27"/>
      <c r="O1" s="27"/>
      <c r="P1" s="27"/>
      <c r="Q1" s="27" t="s">
        <v>1</v>
      </c>
      <c r="R1" s="27" t="s">
        <v>3</v>
      </c>
      <c r="S1" s="28" t="s">
        <v>2</v>
      </c>
    </row>
    <row r="2" spans="1:19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2">
        <v>1</v>
      </c>
      <c r="J2" s="32">
        <v>2</v>
      </c>
      <c r="K2" s="32">
        <v>3</v>
      </c>
      <c r="L2" s="32" t="s">
        <v>4</v>
      </c>
      <c r="M2" s="32">
        <v>1</v>
      </c>
      <c r="N2" s="32">
        <v>2</v>
      </c>
      <c r="O2" s="32">
        <v>3</v>
      </c>
      <c r="P2" s="32" t="s">
        <v>4</v>
      </c>
      <c r="Q2" s="31"/>
      <c r="R2" s="31"/>
      <c r="S2" s="33"/>
    </row>
    <row r="3" spans="1:19" x14ac:dyDescent="0.2">
      <c r="A3" s="34" t="s">
        <v>101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9" x14ac:dyDescent="0.2">
      <c r="A4" s="4" t="s">
        <v>102</v>
      </c>
      <c r="B4" s="4" t="s">
        <v>103</v>
      </c>
      <c r="C4" s="4" t="s">
        <v>104</v>
      </c>
      <c r="D4" s="4" t="s">
        <v>13</v>
      </c>
      <c r="E4" s="6" t="s">
        <v>105</v>
      </c>
      <c r="F4" s="6" t="s">
        <v>106</v>
      </c>
      <c r="G4" s="6" t="s">
        <v>107</v>
      </c>
      <c r="H4" s="5"/>
      <c r="I4" s="6" t="s">
        <v>108</v>
      </c>
      <c r="J4" s="5" t="s">
        <v>109</v>
      </c>
      <c r="K4" s="6" t="s">
        <v>109</v>
      </c>
      <c r="L4" s="5"/>
      <c r="M4" s="6" t="s">
        <v>107</v>
      </c>
      <c r="N4" s="6" t="s">
        <v>110</v>
      </c>
      <c r="O4" s="6" t="s">
        <v>111</v>
      </c>
      <c r="P4" s="5"/>
      <c r="Q4" s="8" t="str">
        <f>"237,5"</f>
        <v>237,5</v>
      </c>
      <c r="R4" s="9" t="str">
        <f>"207,2188"</f>
        <v>207,2188</v>
      </c>
      <c r="S4" s="4" t="s">
        <v>70</v>
      </c>
    </row>
    <row r="6" spans="1:19" x14ac:dyDescent="0.2">
      <c r="A6" s="36" t="s">
        <v>88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9" x14ac:dyDescent="0.2">
      <c r="A7" s="4" t="s">
        <v>112</v>
      </c>
      <c r="B7" s="4" t="s">
        <v>113</v>
      </c>
      <c r="C7" s="4" t="s">
        <v>114</v>
      </c>
      <c r="D7" s="4" t="s">
        <v>115</v>
      </c>
      <c r="E7" s="6" t="s">
        <v>116</v>
      </c>
      <c r="F7" s="6" t="s">
        <v>117</v>
      </c>
      <c r="G7" s="6" t="s">
        <v>118</v>
      </c>
      <c r="H7" s="5"/>
      <c r="I7" s="6" t="s">
        <v>119</v>
      </c>
      <c r="J7" s="5" t="s">
        <v>120</v>
      </c>
      <c r="K7" s="6" t="s">
        <v>233</v>
      </c>
      <c r="L7" s="5"/>
      <c r="M7" s="6" t="s">
        <v>121</v>
      </c>
      <c r="N7" s="5" t="s">
        <v>28</v>
      </c>
      <c r="O7" s="5" t="s">
        <v>28</v>
      </c>
      <c r="P7" s="5"/>
      <c r="Q7" s="8" t="str">
        <f>"647,5"</f>
        <v>647,5</v>
      </c>
      <c r="R7" s="9" t="str">
        <f>"358,7150"</f>
        <v>358,7150</v>
      </c>
      <c r="S7" s="4"/>
    </row>
    <row r="9" spans="1:19" x14ac:dyDescent="0.2">
      <c r="A9" s="36" t="s">
        <v>32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9" x14ac:dyDescent="0.2">
      <c r="A10" s="10" t="s">
        <v>122</v>
      </c>
      <c r="B10" s="10" t="s">
        <v>123</v>
      </c>
      <c r="C10" s="10" t="s">
        <v>124</v>
      </c>
      <c r="D10" s="10" t="s">
        <v>43</v>
      </c>
      <c r="E10" s="12" t="s">
        <v>21</v>
      </c>
      <c r="F10" s="11" t="s">
        <v>22</v>
      </c>
      <c r="G10" s="11" t="s">
        <v>22</v>
      </c>
      <c r="H10" s="11"/>
      <c r="I10" s="12" t="s">
        <v>69</v>
      </c>
      <c r="J10" s="12" t="s">
        <v>125</v>
      </c>
      <c r="K10" s="11" t="s">
        <v>78</v>
      </c>
      <c r="L10" s="11"/>
      <c r="M10" s="12" t="s">
        <v>116</v>
      </c>
      <c r="N10" s="12" t="s">
        <v>121</v>
      </c>
      <c r="O10" s="12" t="s">
        <v>37</v>
      </c>
      <c r="P10" s="11"/>
      <c r="Q10" s="16" t="str">
        <f>"585,0"</f>
        <v>585,0</v>
      </c>
      <c r="R10" s="17" t="str">
        <f>"322,7445"</f>
        <v>322,7445</v>
      </c>
      <c r="S10" s="10" t="s">
        <v>126</v>
      </c>
    </row>
    <row r="11" spans="1:19" x14ac:dyDescent="0.2">
      <c r="A11" s="13" t="s">
        <v>33</v>
      </c>
      <c r="B11" s="13" t="s">
        <v>34</v>
      </c>
      <c r="C11" s="13" t="s">
        <v>35</v>
      </c>
      <c r="D11" s="13" t="s">
        <v>36</v>
      </c>
      <c r="E11" s="15" t="s">
        <v>54</v>
      </c>
      <c r="F11" s="15" t="s">
        <v>116</v>
      </c>
      <c r="G11" s="15" t="s">
        <v>121</v>
      </c>
      <c r="H11" s="14"/>
      <c r="I11" s="15" t="s">
        <v>119</v>
      </c>
      <c r="J11" s="15" t="s">
        <v>127</v>
      </c>
      <c r="K11" s="15" t="s">
        <v>120</v>
      </c>
      <c r="L11" s="14"/>
      <c r="M11" s="15" t="s">
        <v>37</v>
      </c>
      <c r="N11" s="15" t="s">
        <v>28</v>
      </c>
      <c r="O11" s="14" t="s">
        <v>38</v>
      </c>
      <c r="P11" s="14"/>
      <c r="Q11" s="18" t="str">
        <f>"690,0"</f>
        <v>690,0</v>
      </c>
      <c r="R11" s="19" t="str">
        <f>"393,4496"</f>
        <v>393,4496</v>
      </c>
      <c r="S11" s="13"/>
    </row>
  </sheetData>
  <mergeCells count="13">
    <mergeCell ref="A1:A2"/>
    <mergeCell ref="B1:B2"/>
    <mergeCell ref="C1:C2"/>
    <mergeCell ref="D1:D2"/>
    <mergeCell ref="E1:H1"/>
    <mergeCell ref="I1:L1"/>
    <mergeCell ref="M1:P1"/>
    <mergeCell ref="A6:P6"/>
    <mergeCell ref="A9:P9"/>
    <mergeCell ref="Q1:Q2"/>
    <mergeCell ref="R1:R2"/>
    <mergeCell ref="S1:S2"/>
    <mergeCell ref="A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3"/>
  <sheetViews>
    <sheetView workbookViewId="0">
      <selection activeCell="F10" sqref="F10:G10"/>
    </sheetView>
  </sheetViews>
  <sheetFormatPr defaultColWidth="9.140625" defaultRowHeight="12.75" x14ac:dyDescent="0.2"/>
  <cols>
    <col min="1" max="1" width="24.7109375" style="3" bestFit="1" customWidth="1"/>
    <col min="2" max="2" width="29.85546875" style="3" bestFit="1" customWidth="1"/>
    <col min="3" max="3" width="14.85546875" style="3" bestFit="1" customWidth="1"/>
    <col min="4" max="4" width="32.7109375" style="3" bestFit="1" customWidth="1"/>
    <col min="5" max="7" width="5.5703125" style="2" customWidth="1"/>
    <col min="8" max="8" width="4.5703125" style="2" customWidth="1"/>
    <col min="9" max="9" width="7.7109375" style="7" bestFit="1" customWidth="1"/>
    <col min="10" max="10" width="8.5703125" style="1" bestFit="1" customWidth="1"/>
    <col min="11" max="11" width="31.7109375" style="3" bestFit="1" customWidth="1"/>
    <col min="12" max="16384" width="9.140625" style="2"/>
  </cols>
  <sheetData>
    <row r="1" spans="1:11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55</v>
      </c>
      <c r="F1" s="27"/>
      <c r="G1" s="27"/>
      <c r="H1" s="27"/>
      <c r="I1" s="27" t="s">
        <v>48</v>
      </c>
      <c r="J1" s="27" t="s">
        <v>3</v>
      </c>
      <c r="K1" s="28" t="s">
        <v>2</v>
      </c>
    </row>
    <row r="2" spans="1:11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1"/>
      <c r="J2" s="31"/>
      <c r="K2" s="33"/>
    </row>
    <row r="3" spans="1:11" x14ac:dyDescent="0.2">
      <c r="A3" s="34" t="s">
        <v>177</v>
      </c>
      <c r="B3" s="35"/>
      <c r="C3" s="35"/>
      <c r="D3" s="35"/>
      <c r="E3" s="35"/>
      <c r="F3" s="35"/>
      <c r="G3" s="35"/>
      <c r="H3" s="35"/>
    </row>
    <row r="4" spans="1:11" x14ac:dyDescent="0.2">
      <c r="A4" s="4" t="s">
        <v>178</v>
      </c>
      <c r="B4" s="4" t="s">
        <v>179</v>
      </c>
      <c r="C4" s="4" t="s">
        <v>180</v>
      </c>
      <c r="D4" s="4" t="s">
        <v>139</v>
      </c>
      <c r="E4" s="6" t="s">
        <v>108</v>
      </c>
      <c r="F4" s="5" t="s">
        <v>62</v>
      </c>
      <c r="G4" s="6" t="s">
        <v>62</v>
      </c>
      <c r="H4" s="5"/>
      <c r="I4" s="8" t="str">
        <f>"50,0"</f>
        <v>50,0</v>
      </c>
      <c r="J4" s="9" t="str">
        <f>"48,4300"</f>
        <v>48,4300</v>
      </c>
      <c r="K4" s="4" t="s">
        <v>141</v>
      </c>
    </row>
    <row r="6" spans="1:11" x14ac:dyDescent="0.2">
      <c r="A6" s="36" t="s">
        <v>56</v>
      </c>
      <c r="B6" s="37"/>
      <c r="C6" s="37"/>
      <c r="D6" s="37"/>
      <c r="E6" s="37"/>
      <c r="F6" s="37"/>
      <c r="G6" s="37"/>
      <c r="H6" s="37"/>
    </row>
    <row r="7" spans="1:11" x14ac:dyDescent="0.2">
      <c r="A7" s="4" t="s">
        <v>181</v>
      </c>
      <c r="B7" s="4" t="s">
        <v>182</v>
      </c>
      <c r="C7" s="4" t="s">
        <v>183</v>
      </c>
      <c r="D7" s="4" t="s">
        <v>139</v>
      </c>
      <c r="E7" s="6" t="s">
        <v>184</v>
      </c>
      <c r="F7" s="6" t="s">
        <v>185</v>
      </c>
      <c r="G7" s="5" t="s">
        <v>186</v>
      </c>
      <c r="H7" s="5"/>
      <c r="I7" s="8" t="str">
        <f>"57,5"</f>
        <v>57,5</v>
      </c>
      <c r="J7" s="9" t="str">
        <f>"46,2922"</f>
        <v>46,2922</v>
      </c>
      <c r="K7" s="4" t="s">
        <v>141</v>
      </c>
    </row>
    <row r="9" spans="1:11" x14ac:dyDescent="0.2">
      <c r="A9" s="36" t="s">
        <v>128</v>
      </c>
      <c r="B9" s="37"/>
      <c r="C9" s="37"/>
      <c r="D9" s="37"/>
      <c r="E9" s="37"/>
      <c r="F9" s="37"/>
      <c r="G9" s="37"/>
      <c r="H9" s="37"/>
    </row>
    <row r="10" spans="1:11" x14ac:dyDescent="0.2">
      <c r="A10" s="10" t="s">
        <v>187</v>
      </c>
      <c r="B10" s="10" t="s">
        <v>137</v>
      </c>
      <c r="C10" s="10" t="s">
        <v>138</v>
      </c>
      <c r="D10" s="10" t="s">
        <v>139</v>
      </c>
      <c r="E10" s="12" t="s">
        <v>188</v>
      </c>
      <c r="F10" s="12" t="s">
        <v>233</v>
      </c>
      <c r="G10" s="12" t="s">
        <v>233</v>
      </c>
      <c r="H10" s="11"/>
      <c r="I10" s="16" t="str">
        <f>"82,5"</f>
        <v>82,5</v>
      </c>
      <c r="J10" s="17" t="str">
        <f>"73,0372"</f>
        <v>73,0372</v>
      </c>
      <c r="K10" s="10" t="s">
        <v>141</v>
      </c>
    </row>
    <row r="11" spans="1:11" x14ac:dyDescent="0.2">
      <c r="A11" s="13" t="s">
        <v>189</v>
      </c>
      <c r="B11" s="13" t="s">
        <v>130</v>
      </c>
      <c r="C11" s="13" t="s">
        <v>131</v>
      </c>
      <c r="D11" s="13" t="s">
        <v>132</v>
      </c>
      <c r="E11" s="15" t="s">
        <v>190</v>
      </c>
      <c r="F11" s="15" t="s">
        <v>191</v>
      </c>
      <c r="G11" s="15" t="s">
        <v>105</v>
      </c>
      <c r="H11" s="14"/>
      <c r="I11" s="18" t="str">
        <f>"72,5"</f>
        <v>72,5</v>
      </c>
      <c r="J11" s="19" t="str">
        <f>"63,4230"</f>
        <v>63,4230</v>
      </c>
      <c r="K11" s="13"/>
    </row>
    <row r="13" spans="1:11" x14ac:dyDescent="0.2">
      <c r="A13" s="36" t="s">
        <v>56</v>
      </c>
      <c r="B13" s="37"/>
      <c r="C13" s="37"/>
      <c r="D13" s="37"/>
      <c r="E13" s="37"/>
      <c r="F13" s="37"/>
      <c r="G13" s="37"/>
      <c r="H13" s="37"/>
    </row>
    <row r="14" spans="1:11" x14ac:dyDescent="0.2">
      <c r="A14" s="4" t="s">
        <v>192</v>
      </c>
      <c r="B14" s="4" t="s">
        <v>150</v>
      </c>
      <c r="C14" s="4" t="s">
        <v>151</v>
      </c>
      <c r="D14" s="4" t="s">
        <v>132</v>
      </c>
      <c r="E14" s="6" t="s">
        <v>193</v>
      </c>
      <c r="F14" s="6" t="s">
        <v>194</v>
      </c>
      <c r="G14" s="6" t="s">
        <v>195</v>
      </c>
      <c r="H14" s="5"/>
      <c r="I14" s="8" t="str">
        <f>"107,5"</f>
        <v>107,5</v>
      </c>
      <c r="J14" s="9" t="str">
        <f>"79,3027"</f>
        <v>79,3027</v>
      </c>
      <c r="K14" s="4" t="s">
        <v>152</v>
      </c>
    </row>
    <row r="16" spans="1:11" x14ac:dyDescent="0.2">
      <c r="A16" s="36" t="s">
        <v>9</v>
      </c>
      <c r="B16" s="37"/>
      <c r="C16" s="37"/>
      <c r="D16" s="37"/>
      <c r="E16" s="37"/>
      <c r="F16" s="37"/>
      <c r="G16" s="37"/>
      <c r="H16" s="37"/>
    </row>
    <row r="17" spans="1:11" x14ac:dyDescent="0.2">
      <c r="A17" s="10" t="s">
        <v>196</v>
      </c>
      <c r="B17" s="10" t="s">
        <v>197</v>
      </c>
      <c r="C17" s="10" t="s">
        <v>198</v>
      </c>
      <c r="D17" s="10" t="s">
        <v>132</v>
      </c>
      <c r="E17" s="12" t="s">
        <v>68</v>
      </c>
      <c r="F17" s="12" t="s">
        <v>199</v>
      </c>
      <c r="G17" s="12" t="s">
        <v>200</v>
      </c>
      <c r="H17" s="11"/>
      <c r="I17" s="16" t="str">
        <f>"140,0"</f>
        <v>140,0</v>
      </c>
      <c r="J17" s="17" t="str">
        <f>"96,1380"</f>
        <v>96,1380</v>
      </c>
      <c r="K17" s="10"/>
    </row>
    <row r="18" spans="1:11" x14ac:dyDescent="0.2">
      <c r="A18" s="13" t="s">
        <v>201</v>
      </c>
      <c r="B18" s="13" t="s">
        <v>202</v>
      </c>
      <c r="C18" s="13" t="s">
        <v>203</v>
      </c>
      <c r="D18" s="13" t="s">
        <v>77</v>
      </c>
      <c r="E18" s="15" t="s">
        <v>111</v>
      </c>
      <c r="F18" s="14" t="s">
        <v>195</v>
      </c>
      <c r="G18" s="14" t="s">
        <v>195</v>
      </c>
      <c r="H18" s="14"/>
      <c r="I18" s="18" t="str">
        <f>"100,0"</f>
        <v>100,0</v>
      </c>
      <c r="J18" s="19" t="str">
        <f>"70,3100"</f>
        <v>70,3100</v>
      </c>
      <c r="K18" s="13"/>
    </row>
    <row r="20" spans="1:11" x14ac:dyDescent="0.2">
      <c r="A20" s="36" t="s">
        <v>16</v>
      </c>
      <c r="B20" s="37"/>
      <c r="C20" s="37"/>
      <c r="D20" s="37"/>
      <c r="E20" s="37"/>
      <c r="F20" s="37"/>
      <c r="G20" s="37"/>
      <c r="H20" s="37"/>
    </row>
    <row r="21" spans="1:11" x14ac:dyDescent="0.2">
      <c r="A21" s="10" t="s">
        <v>204</v>
      </c>
      <c r="B21" s="10" t="s">
        <v>205</v>
      </c>
      <c r="C21" s="10" t="s">
        <v>206</v>
      </c>
      <c r="D21" s="10" t="s">
        <v>36</v>
      </c>
      <c r="E21" s="12" t="s">
        <v>111</v>
      </c>
      <c r="F21" s="12" t="s">
        <v>133</v>
      </c>
      <c r="G21" s="11" t="s">
        <v>134</v>
      </c>
      <c r="H21" s="11"/>
      <c r="I21" s="16" t="str">
        <f>"105,0"</f>
        <v>105,0</v>
      </c>
      <c r="J21" s="17" t="str">
        <f>"67,0320"</f>
        <v>67,0320</v>
      </c>
      <c r="K21" s="10" t="s">
        <v>63</v>
      </c>
    </row>
    <row r="22" spans="1:11" x14ac:dyDescent="0.2">
      <c r="A22" s="20" t="s">
        <v>207</v>
      </c>
      <c r="B22" s="20" t="s">
        <v>208</v>
      </c>
      <c r="C22" s="20" t="s">
        <v>209</v>
      </c>
      <c r="D22" s="20" t="s">
        <v>77</v>
      </c>
      <c r="E22" s="22" t="s">
        <v>210</v>
      </c>
      <c r="F22" s="22" t="s">
        <v>199</v>
      </c>
      <c r="G22" s="22" t="s">
        <v>125</v>
      </c>
      <c r="H22" s="21"/>
      <c r="I22" s="23" t="str">
        <f>"145,0"</f>
        <v>145,0</v>
      </c>
      <c r="J22" s="24" t="str">
        <f>"90,4945"</f>
        <v>90,4945</v>
      </c>
      <c r="K22" s="20" t="s">
        <v>176</v>
      </c>
    </row>
    <row r="23" spans="1:11" x14ac:dyDescent="0.2">
      <c r="A23" s="13" t="s">
        <v>211</v>
      </c>
      <c r="B23" s="13" t="s">
        <v>159</v>
      </c>
      <c r="C23" s="13" t="s">
        <v>160</v>
      </c>
      <c r="D23" s="13" t="s">
        <v>77</v>
      </c>
      <c r="E23" s="15" t="s">
        <v>212</v>
      </c>
      <c r="F23" s="15" t="s">
        <v>213</v>
      </c>
      <c r="G23" s="15" t="s">
        <v>199</v>
      </c>
      <c r="H23" s="14"/>
      <c r="I23" s="18" t="str">
        <f>"135,0"</f>
        <v>135,0</v>
      </c>
      <c r="J23" s="19" t="str">
        <f>"84,9825"</f>
        <v>84,9825</v>
      </c>
      <c r="K23" s="13" t="s">
        <v>162</v>
      </c>
    </row>
    <row r="25" spans="1:11" x14ac:dyDescent="0.2">
      <c r="A25" s="36" t="s">
        <v>24</v>
      </c>
      <c r="B25" s="37"/>
      <c r="C25" s="37"/>
      <c r="D25" s="37"/>
      <c r="E25" s="37"/>
      <c r="F25" s="37"/>
      <c r="G25" s="37"/>
      <c r="H25" s="37"/>
    </row>
    <row r="26" spans="1:11" x14ac:dyDescent="0.2">
      <c r="A26" s="10" t="s">
        <v>214</v>
      </c>
      <c r="B26" s="10" t="s">
        <v>215</v>
      </c>
      <c r="C26" s="10" t="s">
        <v>216</v>
      </c>
      <c r="D26" s="10" t="s">
        <v>132</v>
      </c>
      <c r="E26" s="12" t="s">
        <v>69</v>
      </c>
      <c r="F26" s="12" t="s">
        <v>78</v>
      </c>
      <c r="G26" s="11" t="s">
        <v>79</v>
      </c>
      <c r="H26" s="11"/>
      <c r="I26" s="16" t="str">
        <f>"150,0"</f>
        <v>150,0</v>
      </c>
      <c r="J26" s="17" t="str">
        <f>"88,6500"</f>
        <v>88,6500</v>
      </c>
      <c r="K26" s="10" t="s">
        <v>217</v>
      </c>
    </row>
    <row r="27" spans="1:11" x14ac:dyDescent="0.2">
      <c r="A27" s="13" t="s">
        <v>218</v>
      </c>
      <c r="B27" s="13" t="s">
        <v>219</v>
      </c>
      <c r="C27" s="13" t="s">
        <v>220</v>
      </c>
      <c r="D27" s="13" t="s">
        <v>132</v>
      </c>
      <c r="E27" s="15" t="s">
        <v>68</v>
      </c>
      <c r="F27" s="15" t="s">
        <v>221</v>
      </c>
      <c r="G27" s="15" t="s">
        <v>222</v>
      </c>
      <c r="H27" s="14"/>
      <c r="I27" s="18" t="str">
        <f>"135,0"</f>
        <v>135,0</v>
      </c>
      <c r="J27" s="19" t="str">
        <f>"81,9990"</f>
        <v>81,9990</v>
      </c>
      <c r="K27" s="13" t="s">
        <v>223</v>
      </c>
    </row>
    <row r="29" spans="1:11" x14ac:dyDescent="0.2">
      <c r="A29" s="36" t="s">
        <v>32</v>
      </c>
      <c r="B29" s="37"/>
      <c r="C29" s="37"/>
      <c r="D29" s="37"/>
      <c r="E29" s="37"/>
      <c r="F29" s="37"/>
      <c r="G29" s="37"/>
      <c r="H29" s="37"/>
    </row>
    <row r="30" spans="1:11" x14ac:dyDescent="0.2">
      <c r="A30" s="4" t="s">
        <v>170</v>
      </c>
      <c r="B30" s="4" t="s">
        <v>171</v>
      </c>
      <c r="C30" s="4" t="s">
        <v>172</v>
      </c>
      <c r="D30" s="4" t="s">
        <v>132</v>
      </c>
      <c r="E30" s="6" t="s">
        <v>78</v>
      </c>
      <c r="F30" s="6" t="s">
        <v>224</v>
      </c>
      <c r="G30" s="6" t="s">
        <v>225</v>
      </c>
      <c r="H30" s="5"/>
      <c r="I30" s="8" t="str">
        <f>"162,5"</f>
        <v>162,5</v>
      </c>
      <c r="J30" s="9" t="str">
        <f>"88,9038"</f>
        <v>88,9038</v>
      </c>
      <c r="K30" s="4"/>
    </row>
    <row r="32" spans="1:11" x14ac:dyDescent="0.2">
      <c r="A32" s="36" t="s">
        <v>39</v>
      </c>
      <c r="B32" s="37"/>
      <c r="C32" s="37"/>
      <c r="D32" s="37"/>
      <c r="E32" s="37"/>
      <c r="F32" s="37"/>
      <c r="G32" s="37"/>
      <c r="H32" s="37"/>
    </row>
    <row r="33" spans="1:11" x14ac:dyDescent="0.2">
      <c r="A33" s="4" t="s">
        <v>226</v>
      </c>
      <c r="B33" s="4" t="s">
        <v>227</v>
      </c>
      <c r="C33" s="4" t="s">
        <v>228</v>
      </c>
      <c r="D33" s="4" t="s">
        <v>132</v>
      </c>
      <c r="E33" s="6" t="s">
        <v>156</v>
      </c>
      <c r="F33" s="5" t="s">
        <v>229</v>
      </c>
      <c r="G33" s="6" t="s">
        <v>233</v>
      </c>
      <c r="H33" s="5"/>
      <c r="I33" s="8" t="str">
        <f>"195,0"</f>
        <v>195,0</v>
      </c>
      <c r="J33" s="9" t="str">
        <f>"104,1780"</f>
        <v>104,1780</v>
      </c>
      <c r="K33" s="4"/>
    </row>
  </sheetData>
  <mergeCells count="17">
    <mergeCell ref="I1:I2"/>
    <mergeCell ref="J1:J2"/>
    <mergeCell ref="K1:K2"/>
    <mergeCell ref="A3:H3"/>
    <mergeCell ref="A1:A2"/>
    <mergeCell ref="B1:B2"/>
    <mergeCell ref="C1:C2"/>
    <mergeCell ref="D1:D2"/>
    <mergeCell ref="E1:H1"/>
    <mergeCell ref="A29:H29"/>
    <mergeCell ref="A32:H32"/>
    <mergeCell ref="A6:H6"/>
    <mergeCell ref="A9:H9"/>
    <mergeCell ref="A13:H13"/>
    <mergeCell ref="A16:H16"/>
    <mergeCell ref="A20:H20"/>
    <mergeCell ref="A25:H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4"/>
  <sheetViews>
    <sheetView workbookViewId="0">
      <selection activeCell="K14" sqref="K14"/>
    </sheetView>
  </sheetViews>
  <sheetFormatPr defaultColWidth="9.140625" defaultRowHeight="12.75" x14ac:dyDescent="0.2"/>
  <cols>
    <col min="1" max="1" width="24.7109375" style="3" bestFit="1" customWidth="1"/>
    <col min="2" max="2" width="29.85546875" style="3" bestFit="1" customWidth="1"/>
    <col min="3" max="3" width="14.85546875" style="3" bestFit="1" customWidth="1"/>
    <col min="4" max="4" width="30.5703125" style="3" bestFit="1" customWidth="1"/>
    <col min="5" max="7" width="5.5703125" style="2" customWidth="1"/>
    <col min="8" max="8" width="4.5703125" style="2" customWidth="1"/>
    <col min="9" max="9" width="7.7109375" style="7" bestFit="1" customWidth="1"/>
    <col min="10" max="10" width="8.5703125" style="1" bestFit="1" customWidth="1"/>
    <col min="11" max="11" width="17.28515625" style="3" bestFit="1" customWidth="1"/>
    <col min="12" max="16384" width="9.140625" style="2"/>
  </cols>
  <sheetData>
    <row r="1" spans="1:11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55</v>
      </c>
      <c r="F1" s="27"/>
      <c r="G1" s="27"/>
      <c r="H1" s="27"/>
      <c r="I1" s="27" t="s">
        <v>48</v>
      </c>
      <c r="J1" s="27" t="s">
        <v>3</v>
      </c>
      <c r="K1" s="28" t="s">
        <v>2</v>
      </c>
    </row>
    <row r="2" spans="1:11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1"/>
      <c r="J2" s="31"/>
      <c r="K2" s="33"/>
    </row>
    <row r="3" spans="1:11" x14ac:dyDescent="0.2">
      <c r="A3" s="34" t="s">
        <v>56</v>
      </c>
      <c r="B3" s="35"/>
      <c r="C3" s="35"/>
      <c r="D3" s="35"/>
      <c r="E3" s="35"/>
      <c r="F3" s="35"/>
      <c r="G3" s="35"/>
      <c r="H3" s="35"/>
    </row>
    <row r="4" spans="1:11" x14ac:dyDescent="0.2">
      <c r="A4" s="4" t="s">
        <v>57</v>
      </c>
      <c r="B4" s="4" t="s">
        <v>58</v>
      </c>
      <c r="C4" s="4" t="s">
        <v>59</v>
      </c>
      <c r="D4" s="4" t="s">
        <v>36</v>
      </c>
      <c r="E4" s="6" t="s">
        <v>60</v>
      </c>
      <c r="F4" s="6" t="s">
        <v>61</v>
      </c>
      <c r="G4" s="5" t="s">
        <v>62</v>
      </c>
      <c r="H4" s="5"/>
      <c r="I4" s="8" t="str">
        <f>"45,0"</f>
        <v>45,0</v>
      </c>
      <c r="J4" s="9" t="str">
        <f>"38,8837"</f>
        <v>38,8837</v>
      </c>
      <c r="K4" s="4" t="s">
        <v>63</v>
      </c>
    </row>
    <row r="6" spans="1:11" x14ac:dyDescent="0.2">
      <c r="A6" s="36" t="s">
        <v>9</v>
      </c>
      <c r="B6" s="37"/>
      <c r="C6" s="37"/>
      <c r="D6" s="37"/>
      <c r="E6" s="37"/>
      <c r="F6" s="37"/>
      <c r="G6" s="37"/>
      <c r="H6" s="37"/>
    </row>
    <row r="7" spans="1:11" x14ac:dyDescent="0.2">
      <c r="A7" s="10" t="s">
        <v>64</v>
      </c>
      <c r="B7" s="10" t="s">
        <v>65</v>
      </c>
      <c r="C7" s="10" t="s">
        <v>66</v>
      </c>
      <c r="D7" s="10" t="s">
        <v>67</v>
      </c>
      <c r="E7" s="12" t="s">
        <v>68</v>
      </c>
      <c r="F7" s="11" t="s">
        <v>69</v>
      </c>
      <c r="G7" s="11" t="s">
        <v>69</v>
      </c>
      <c r="H7" s="11"/>
      <c r="I7" s="16" t="str">
        <f>"130,0"</f>
        <v>130,0</v>
      </c>
      <c r="J7" s="17" t="str">
        <f>"90,2070"</f>
        <v>90,2070</v>
      </c>
      <c r="K7" s="10" t="s">
        <v>70</v>
      </c>
    </row>
    <row r="8" spans="1:11" x14ac:dyDescent="0.2">
      <c r="A8" s="13" t="s">
        <v>71</v>
      </c>
      <c r="B8" s="13" t="s">
        <v>72</v>
      </c>
      <c r="C8" s="13" t="s">
        <v>51</v>
      </c>
      <c r="D8" s="13" t="s">
        <v>13</v>
      </c>
      <c r="E8" s="15" t="s">
        <v>68</v>
      </c>
      <c r="F8" s="14" t="s">
        <v>73</v>
      </c>
      <c r="G8" s="14" t="s">
        <v>73</v>
      </c>
      <c r="H8" s="14"/>
      <c r="I8" s="18" t="str">
        <f>"130,0"</f>
        <v>130,0</v>
      </c>
      <c r="J8" s="19" t="str">
        <f>"86,4760"</f>
        <v>86,4760</v>
      </c>
      <c r="K8" s="13" t="s">
        <v>70</v>
      </c>
    </row>
    <row r="10" spans="1:11" x14ac:dyDescent="0.2">
      <c r="A10" s="36" t="s">
        <v>16</v>
      </c>
      <c r="B10" s="37"/>
      <c r="C10" s="37"/>
      <c r="D10" s="37"/>
      <c r="E10" s="37"/>
      <c r="F10" s="37"/>
      <c r="G10" s="37"/>
      <c r="H10" s="37"/>
    </row>
    <row r="11" spans="1:11" x14ac:dyDescent="0.2">
      <c r="A11" s="4" t="s">
        <v>74</v>
      </c>
      <c r="B11" s="4" t="s">
        <v>75</v>
      </c>
      <c r="C11" s="4" t="s">
        <v>76</v>
      </c>
      <c r="D11" s="4" t="s">
        <v>77</v>
      </c>
      <c r="E11" s="6" t="s">
        <v>69</v>
      </c>
      <c r="F11" s="6" t="s">
        <v>78</v>
      </c>
      <c r="G11" s="5" t="s">
        <v>79</v>
      </c>
      <c r="H11" s="5"/>
      <c r="I11" s="8" t="str">
        <f>"150,0"</f>
        <v>150,0</v>
      </c>
      <c r="J11" s="9" t="str">
        <f>"93,5250"</f>
        <v>93,5250</v>
      </c>
      <c r="K11" s="4" t="s">
        <v>80</v>
      </c>
    </row>
    <row r="13" spans="1:11" x14ac:dyDescent="0.2">
      <c r="A13" s="36" t="s">
        <v>24</v>
      </c>
      <c r="B13" s="37"/>
      <c r="C13" s="37"/>
      <c r="D13" s="37"/>
      <c r="E13" s="37"/>
      <c r="F13" s="37"/>
      <c r="G13" s="37"/>
      <c r="H13" s="37"/>
    </row>
    <row r="14" spans="1:11" x14ac:dyDescent="0.2">
      <c r="A14" s="4" t="s">
        <v>81</v>
      </c>
      <c r="B14" s="4" t="s">
        <v>82</v>
      </c>
      <c r="C14" s="4" t="s">
        <v>83</v>
      </c>
      <c r="D14" s="4" t="s">
        <v>77</v>
      </c>
      <c r="E14" s="6" t="s">
        <v>84</v>
      </c>
      <c r="F14" s="6" t="s">
        <v>85</v>
      </c>
      <c r="G14" s="6" t="s">
        <v>86</v>
      </c>
      <c r="H14" s="5"/>
      <c r="I14" s="8" t="str">
        <f>"180,0"</f>
        <v>180,0</v>
      </c>
      <c r="J14" s="9" t="str">
        <f>"109,2420"</f>
        <v>109,2420</v>
      </c>
      <c r="K14" s="4"/>
    </row>
  </sheetData>
  <mergeCells count="12">
    <mergeCell ref="K1:K2"/>
    <mergeCell ref="A3:H3"/>
    <mergeCell ref="A1:A2"/>
    <mergeCell ref="B1:B2"/>
    <mergeCell ref="C1:C2"/>
    <mergeCell ref="D1:D2"/>
    <mergeCell ref="E1:H1"/>
    <mergeCell ref="A6:H6"/>
    <mergeCell ref="A10:H10"/>
    <mergeCell ref="A13:H13"/>
    <mergeCell ref="I1:I2"/>
    <mergeCell ref="J1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4"/>
  <sheetViews>
    <sheetView workbookViewId="0">
      <selection activeCell="K4" sqref="K4"/>
    </sheetView>
  </sheetViews>
  <sheetFormatPr defaultColWidth="9.140625" defaultRowHeight="12.75" x14ac:dyDescent="0.2"/>
  <cols>
    <col min="1" max="1" width="24.7109375" style="3" bestFit="1" customWidth="1"/>
    <col min="2" max="2" width="25.28515625" style="3" bestFit="1" customWidth="1"/>
    <col min="3" max="3" width="14.85546875" style="3" bestFit="1" customWidth="1"/>
    <col min="4" max="4" width="30.5703125" style="3" bestFit="1" customWidth="1"/>
    <col min="5" max="7" width="5.5703125" style="2" customWidth="1"/>
    <col min="8" max="8" width="4.5703125" style="2" customWidth="1"/>
    <col min="9" max="9" width="7.7109375" style="7" bestFit="1" customWidth="1"/>
    <col min="10" max="10" width="8.5703125" style="1" bestFit="1" customWidth="1"/>
    <col min="11" max="11" width="8.28515625" style="3" bestFit="1" customWidth="1"/>
    <col min="12" max="16384" width="9.140625" style="2"/>
  </cols>
  <sheetData>
    <row r="1" spans="1:11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55</v>
      </c>
      <c r="F1" s="27"/>
      <c r="G1" s="27"/>
      <c r="H1" s="27"/>
      <c r="I1" s="27" t="s">
        <v>48</v>
      </c>
      <c r="J1" s="27" t="s">
        <v>3</v>
      </c>
      <c r="K1" s="28" t="s">
        <v>2</v>
      </c>
    </row>
    <row r="2" spans="1:11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1"/>
      <c r="J2" s="31"/>
      <c r="K2" s="33"/>
    </row>
    <row r="3" spans="1:11" x14ac:dyDescent="0.2">
      <c r="A3" s="34" t="s">
        <v>32</v>
      </c>
      <c r="B3" s="35"/>
      <c r="C3" s="35"/>
      <c r="D3" s="35"/>
      <c r="E3" s="35"/>
      <c r="F3" s="35"/>
      <c r="G3" s="35"/>
      <c r="H3" s="35"/>
    </row>
    <row r="4" spans="1:11" x14ac:dyDescent="0.2">
      <c r="A4" s="4" t="s">
        <v>95</v>
      </c>
      <c r="B4" s="4" t="s">
        <v>96</v>
      </c>
      <c r="C4" s="4" t="s">
        <v>97</v>
      </c>
      <c r="D4" s="4" t="s">
        <v>13</v>
      </c>
      <c r="E4" s="6" t="s">
        <v>54</v>
      </c>
      <c r="F4" s="6" t="s">
        <v>98</v>
      </c>
      <c r="G4" s="6" t="s">
        <v>99</v>
      </c>
      <c r="H4" s="5"/>
      <c r="I4" s="8" t="str">
        <f>"217,5"</f>
        <v>217,5</v>
      </c>
      <c r="J4" s="9" t="str">
        <f>"118,8638"</f>
        <v>118,8638</v>
      </c>
      <c r="K4" s="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7"/>
  <sheetViews>
    <sheetView workbookViewId="0">
      <selection activeCell="K4" sqref="K4"/>
    </sheetView>
  </sheetViews>
  <sheetFormatPr defaultColWidth="9.140625" defaultRowHeight="12.75" x14ac:dyDescent="0.2"/>
  <cols>
    <col min="1" max="1" width="24.7109375" style="3" bestFit="1" customWidth="1"/>
    <col min="2" max="2" width="25.28515625" style="3" bestFit="1" customWidth="1"/>
    <col min="3" max="3" width="14.85546875" style="3" bestFit="1" customWidth="1"/>
    <col min="4" max="4" width="30.5703125" style="3" bestFit="1" customWidth="1"/>
    <col min="5" max="7" width="5.5703125" style="2" customWidth="1"/>
    <col min="8" max="8" width="4.5703125" style="2" customWidth="1"/>
    <col min="9" max="9" width="7.7109375" style="7" bestFit="1" customWidth="1"/>
    <col min="10" max="10" width="8.5703125" style="1" bestFit="1" customWidth="1"/>
    <col min="11" max="11" width="31" style="3" bestFit="1" customWidth="1"/>
    <col min="12" max="16384" width="9.140625" style="2"/>
  </cols>
  <sheetData>
    <row r="1" spans="1:11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55</v>
      </c>
      <c r="F1" s="27"/>
      <c r="G1" s="27"/>
      <c r="H1" s="27"/>
      <c r="I1" s="27" t="s">
        <v>48</v>
      </c>
      <c r="J1" s="27" t="s">
        <v>3</v>
      </c>
      <c r="K1" s="28" t="s">
        <v>2</v>
      </c>
    </row>
    <row r="2" spans="1:11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1"/>
      <c r="J2" s="31"/>
      <c r="K2" s="33"/>
    </row>
    <row r="3" spans="1:11" x14ac:dyDescent="0.2">
      <c r="A3" s="34" t="s">
        <v>9</v>
      </c>
      <c r="B3" s="35"/>
      <c r="C3" s="35"/>
      <c r="D3" s="35"/>
      <c r="E3" s="35"/>
      <c r="F3" s="35"/>
      <c r="G3" s="35"/>
      <c r="H3" s="35"/>
    </row>
    <row r="4" spans="1:11" x14ac:dyDescent="0.2">
      <c r="A4" s="4" t="s">
        <v>49</v>
      </c>
      <c r="B4" s="4" t="s">
        <v>50</v>
      </c>
      <c r="C4" s="4" t="s">
        <v>51</v>
      </c>
      <c r="D4" s="4" t="s">
        <v>43</v>
      </c>
      <c r="E4" s="5" t="s">
        <v>85</v>
      </c>
      <c r="F4" s="6" t="s">
        <v>85</v>
      </c>
      <c r="G4" s="6" t="s">
        <v>87</v>
      </c>
      <c r="H4" s="5"/>
      <c r="I4" s="8" t="str">
        <f>"177,5"</f>
        <v>177,5</v>
      </c>
      <c r="J4" s="9" t="str">
        <f>"118,0730"</f>
        <v>118,0730</v>
      </c>
      <c r="K4" s="4"/>
    </row>
    <row r="6" spans="1:11" x14ac:dyDescent="0.2">
      <c r="A6" s="36" t="s">
        <v>88</v>
      </c>
      <c r="B6" s="37"/>
      <c r="C6" s="37"/>
      <c r="D6" s="37"/>
      <c r="E6" s="37"/>
      <c r="F6" s="37"/>
      <c r="G6" s="37"/>
      <c r="H6" s="37"/>
    </row>
    <row r="7" spans="1:11" x14ac:dyDescent="0.2">
      <c r="A7" s="4" t="s">
        <v>89</v>
      </c>
      <c r="B7" s="4" t="s">
        <v>90</v>
      </c>
      <c r="C7" s="4" t="s">
        <v>91</v>
      </c>
      <c r="D7" s="4" t="s">
        <v>43</v>
      </c>
      <c r="E7" s="6" t="s">
        <v>37</v>
      </c>
      <c r="F7" s="6" t="s">
        <v>92</v>
      </c>
      <c r="G7" s="6" t="s">
        <v>93</v>
      </c>
      <c r="H7" s="5"/>
      <c r="I7" s="8" t="str">
        <f>"270,0"</f>
        <v>270,0</v>
      </c>
      <c r="J7" s="9" t="str">
        <f>"150,5250"</f>
        <v>150,5250</v>
      </c>
      <c r="K7" s="4" t="s">
        <v>94</v>
      </c>
    </row>
  </sheetData>
  <mergeCells count="10">
    <mergeCell ref="A1:A2"/>
    <mergeCell ref="B1:B2"/>
    <mergeCell ref="C1:C2"/>
    <mergeCell ref="D1:D2"/>
    <mergeCell ref="E1:H1"/>
    <mergeCell ref="A6:H6"/>
    <mergeCell ref="I1:I2"/>
    <mergeCell ref="J1:J2"/>
    <mergeCell ref="K1:K2"/>
    <mergeCell ref="A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3"/>
  <sheetViews>
    <sheetView workbookViewId="0">
      <selection activeCell="H14" sqref="H14"/>
    </sheetView>
  </sheetViews>
  <sheetFormatPr defaultColWidth="9.140625" defaultRowHeight="12.75" x14ac:dyDescent="0.2"/>
  <cols>
    <col min="1" max="1" width="24.7109375" style="3" bestFit="1" customWidth="1"/>
    <col min="2" max="2" width="27.7109375" style="3" bestFit="1" customWidth="1"/>
    <col min="3" max="3" width="14.85546875" style="3" bestFit="1" customWidth="1"/>
    <col min="4" max="4" width="32.7109375" style="3" bestFit="1" customWidth="1"/>
    <col min="5" max="7" width="5.5703125" style="2" customWidth="1"/>
    <col min="8" max="8" width="4.5703125" style="2" customWidth="1"/>
    <col min="9" max="9" width="7.7109375" style="7" bestFit="1" customWidth="1"/>
    <col min="10" max="10" width="8.5703125" style="1" bestFit="1" customWidth="1"/>
    <col min="11" max="11" width="31.7109375" style="3" bestFit="1" customWidth="1"/>
    <col min="12" max="16384" width="9.140625" style="2"/>
  </cols>
  <sheetData>
    <row r="1" spans="1:11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8</v>
      </c>
      <c r="F1" s="27"/>
      <c r="G1" s="27"/>
      <c r="H1" s="27"/>
      <c r="I1" s="27" t="s">
        <v>48</v>
      </c>
      <c r="J1" s="27" t="s">
        <v>3</v>
      </c>
      <c r="K1" s="28" t="s">
        <v>2</v>
      </c>
    </row>
    <row r="2" spans="1:11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1"/>
      <c r="J2" s="31"/>
      <c r="K2" s="33"/>
    </row>
    <row r="3" spans="1:11" x14ac:dyDescent="0.2">
      <c r="A3" s="34" t="s">
        <v>128</v>
      </c>
      <c r="B3" s="35"/>
      <c r="C3" s="35"/>
      <c r="D3" s="35"/>
      <c r="E3" s="35"/>
      <c r="F3" s="35"/>
      <c r="G3" s="35"/>
      <c r="H3" s="35"/>
    </row>
    <row r="4" spans="1:11" x14ac:dyDescent="0.2">
      <c r="A4" s="10" t="s">
        <v>129</v>
      </c>
      <c r="B4" s="10" t="s">
        <v>130</v>
      </c>
      <c r="C4" s="10" t="s">
        <v>131</v>
      </c>
      <c r="D4" s="10" t="s">
        <v>132</v>
      </c>
      <c r="E4" s="12" t="s">
        <v>133</v>
      </c>
      <c r="F4" s="12" t="s">
        <v>134</v>
      </c>
      <c r="G4" s="12" t="s">
        <v>135</v>
      </c>
      <c r="H4" s="11"/>
      <c r="I4" s="16" t="str">
        <f>"117,5"</f>
        <v>117,5</v>
      </c>
      <c r="J4" s="17" t="str">
        <f>"102,7890"</f>
        <v>102,7890</v>
      </c>
      <c r="K4" s="10"/>
    </row>
    <row r="5" spans="1:11" x14ac:dyDescent="0.2">
      <c r="A5" s="13" t="s">
        <v>136</v>
      </c>
      <c r="B5" s="13" t="s">
        <v>137</v>
      </c>
      <c r="C5" s="13" t="s">
        <v>138</v>
      </c>
      <c r="D5" s="13" t="s">
        <v>139</v>
      </c>
      <c r="E5" s="14" t="s">
        <v>140</v>
      </c>
      <c r="F5" s="15" t="s">
        <v>233</v>
      </c>
      <c r="G5" s="15" t="s">
        <v>233</v>
      </c>
      <c r="H5" s="14"/>
      <c r="I5" s="18" t="str">
        <f>"0.00"</f>
        <v>0.00</v>
      </c>
      <c r="J5" s="19" t="str">
        <f>"0,0000"</f>
        <v>0,0000</v>
      </c>
      <c r="K5" s="13" t="s">
        <v>141</v>
      </c>
    </row>
    <row r="7" spans="1:11" x14ac:dyDescent="0.2">
      <c r="A7" s="36" t="s">
        <v>56</v>
      </c>
      <c r="B7" s="37"/>
      <c r="C7" s="37"/>
      <c r="D7" s="37"/>
      <c r="E7" s="37"/>
      <c r="F7" s="37"/>
      <c r="G7" s="37"/>
      <c r="H7" s="37"/>
    </row>
    <row r="8" spans="1:11" x14ac:dyDescent="0.2">
      <c r="A8" s="10" t="s">
        <v>142</v>
      </c>
      <c r="B8" s="10" t="s">
        <v>143</v>
      </c>
      <c r="C8" s="10" t="s">
        <v>144</v>
      </c>
      <c r="D8" s="10" t="s">
        <v>77</v>
      </c>
      <c r="E8" s="12" t="s">
        <v>125</v>
      </c>
      <c r="F8" s="12" t="s">
        <v>78</v>
      </c>
      <c r="G8" s="12" t="s">
        <v>79</v>
      </c>
      <c r="H8" s="11"/>
      <c r="I8" s="16" t="str">
        <f>"155,0"</f>
        <v>155,0</v>
      </c>
      <c r="J8" s="17" t="str">
        <f>"115,6300"</f>
        <v>115,6300</v>
      </c>
      <c r="K8" s="10" t="s">
        <v>145</v>
      </c>
    </row>
    <row r="9" spans="1:11" x14ac:dyDescent="0.2">
      <c r="A9" s="20" t="s">
        <v>146</v>
      </c>
      <c r="B9" s="20" t="s">
        <v>147</v>
      </c>
      <c r="C9" s="20" t="s">
        <v>148</v>
      </c>
      <c r="D9" s="20" t="s">
        <v>43</v>
      </c>
      <c r="E9" s="22" t="s">
        <v>85</v>
      </c>
      <c r="F9" s="22" t="s">
        <v>86</v>
      </c>
      <c r="G9" s="21" t="s">
        <v>21</v>
      </c>
      <c r="H9" s="21"/>
      <c r="I9" s="23" t="str">
        <f>"180,0"</f>
        <v>180,0</v>
      </c>
      <c r="J9" s="24" t="str">
        <f>"135,2520"</f>
        <v>135,2520</v>
      </c>
      <c r="K9" s="20" t="s">
        <v>126</v>
      </c>
    </row>
    <row r="10" spans="1:11" x14ac:dyDescent="0.2">
      <c r="A10" s="13" t="s">
        <v>149</v>
      </c>
      <c r="B10" s="13" t="s">
        <v>150</v>
      </c>
      <c r="C10" s="13" t="s">
        <v>151</v>
      </c>
      <c r="D10" s="13" t="s">
        <v>132</v>
      </c>
      <c r="E10" s="15" t="s">
        <v>85</v>
      </c>
      <c r="F10" s="14" t="s">
        <v>86</v>
      </c>
      <c r="G10" s="14" t="s">
        <v>21</v>
      </c>
      <c r="H10" s="14"/>
      <c r="I10" s="18" t="str">
        <f>"170,0"</f>
        <v>170,0</v>
      </c>
      <c r="J10" s="19" t="str">
        <f>"125,4090"</f>
        <v>125,4090</v>
      </c>
      <c r="K10" s="13" t="s">
        <v>152</v>
      </c>
    </row>
    <row r="12" spans="1:11" x14ac:dyDescent="0.2">
      <c r="A12" s="36" t="s">
        <v>9</v>
      </c>
      <c r="B12" s="37"/>
      <c r="C12" s="37"/>
      <c r="D12" s="37"/>
      <c r="E12" s="37"/>
      <c r="F12" s="37"/>
      <c r="G12" s="37"/>
      <c r="H12" s="37"/>
    </row>
    <row r="13" spans="1:11" x14ac:dyDescent="0.2">
      <c r="A13" s="4" t="s">
        <v>153</v>
      </c>
      <c r="B13" s="4" t="s">
        <v>154</v>
      </c>
      <c r="C13" s="4" t="s">
        <v>155</v>
      </c>
      <c r="D13" s="4" t="s">
        <v>77</v>
      </c>
      <c r="E13" s="6" t="s">
        <v>14</v>
      </c>
      <c r="F13" s="6" t="s">
        <v>156</v>
      </c>
      <c r="G13" s="5" t="s">
        <v>157</v>
      </c>
      <c r="H13" s="5"/>
      <c r="I13" s="8" t="str">
        <f>"195,0"</f>
        <v>195,0</v>
      </c>
      <c r="J13" s="9" t="str">
        <f>"130,9620"</f>
        <v>130,9620</v>
      </c>
      <c r="K13" s="4" t="s">
        <v>231</v>
      </c>
    </row>
    <row r="15" spans="1:11" x14ac:dyDescent="0.2">
      <c r="A15" s="36" t="s">
        <v>16</v>
      </c>
      <c r="B15" s="37"/>
      <c r="C15" s="37"/>
      <c r="D15" s="37"/>
      <c r="E15" s="37"/>
      <c r="F15" s="37"/>
      <c r="G15" s="37"/>
      <c r="H15" s="37"/>
    </row>
    <row r="16" spans="1:11" x14ac:dyDescent="0.2">
      <c r="A16" s="10" t="s">
        <v>158</v>
      </c>
      <c r="B16" s="10" t="s">
        <v>159</v>
      </c>
      <c r="C16" s="10" t="s">
        <v>160</v>
      </c>
      <c r="D16" s="10" t="s">
        <v>77</v>
      </c>
      <c r="E16" s="12" t="s">
        <v>156</v>
      </c>
      <c r="F16" s="12" t="s">
        <v>161</v>
      </c>
      <c r="G16" s="12" t="s">
        <v>23</v>
      </c>
      <c r="H16" s="11"/>
      <c r="I16" s="16" t="str">
        <f>"215,0"</f>
        <v>215,0</v>
      </c>
      <c r="J16" s="17" t="str">
        <f>"135,3425"</f>
        <v>135,3425</v>
      </c>
      <c r="K16" s="10" t="s">
        <v>162</v>
      </c>
    </row>
    <row r="17" spans="1:11" x14ac:dyDescent="0.2">
      <c r="A17" s="13" t="s">
        <v>163</v>
      </c>
      <c r="B17" s="13" t="s">
        <v>164</v>
      </c>
      <c r="C17" s="13" t="s">
        <v>165</v>
      </c>
      <c r="D17" s="13" t="s">
        <v>166</v>
      </c>
      <c r="E17" s="15" t="s">
        <v>14</v>
      </c>
      <c r="F17" s="15" t="s">
        <v>156</v>
      </c>
      <c r="G17" s="14" t="s">
        <v>23</v>
      </c>
      <c r="H17" s="14"/>
      <c r="I17" s="18" t="str">
        <f>"195,0"</f>
        <v>195,0</v>
      </c>
      <c r="J17" s="19" t="str">
        <f>"126,1065"</f>
        <v>126,1065</v>
      </c>
      <c r="K17" s="13"/>
    </row>
    <row r="19" spans="1:11" x14ac:dyDescent="0.2">
      <c r="A19" s="36" t="s">
        <v>24</v>
      </c>
      <c r="B19" s="37"/>
      <c r="C19" s="37"/>
      <c r="D19" s="37"/>
      <c r="E19" s="37"/>
      <c r="F19" s="37"/>
      <c r="G19" s="37"/>
      <c r="H19" s="37"/>
    </row>
    <row r="20" spans="1:11" x14ac:dyDescent="0.2">
      <c r="A20" s="4" t="s">
        <v>167</v>
      </c>
      <c r="B20" s="4" t="s">
        <v>168</v>
      </c>
      <c r="C20" s="4" t="s">
        <v>169</v>
      </c>
      <c r="D20" s="4" t="s">
        <v>36</v>
      </c>
      <c r="E20" s="6" t="s">
        <v>78</v>
      </c>
      <c r="F20" s="6" t="s">
        <v>14</v>
      </c>
      <c r="G20" s="5" t="s">
        <v>156</v>
      </c>
      <c r="H20" s="5"/>
      <c r="I20" s="8" t="str">
        <f>"185,0"</f>
        <v>185,0</v>
      </c>
      <c r="J20" s="9" t="str">
        <f>"109,1685"</f>
        <v>109,1685</v>
      </c>
      <c r="K20" s="4" t="s">
        <v>63</v>
      </c>
    </row>
    <row r="22" spans="1:11" x14ac:dyDescent="0.2">
      <c r="A22" s="36" t="s">
        <v>32</v>
      </c>
      <c r="B22" s="37"/>
      <c r="C22" s="37"/>
      <c r="D22" s="37"/>
      <c r="E22" s="37"/>
      <c r="F22" s="37"/>
      <c r="G22" s="37"/>
      <c r="H22" s="37"/>
    </row>
    <row r="23" spans="1:11" x14ac:dyDescent="0.2">
      <c r="A23" s="4" t="s">
        <v>170</v>
      </c>
      <c r="B23" s="4" t="s">
        <v>171</v>
      </c>
      <c r="C23" s="4" t="s">
        <v>172</v>
      </c>
      <c r="D23" s="4" t="s">
        <v>132</v>
      </c>
      <c r="E23" s="6" t="s">
        <v>86</v>
      </c>
      <c r="F23" s="6" t="s">
        <v>156</v>
      </c>
      <c r="G23" s="6" t="s">
        <v>161</v>
      </c>
      <c r="H23" s="5"/>
      <c r="I23" s="8" t="str">
        <f>"207,5"</f>
        <v>207,5</v>
      </c>
      <c r="J23" s="9" t="str">
        <f>"113,5233"</f>
        <v>113,5233</v>
      </c>
      <c r="K23" s="4"/>
    </row>
  </sheetData>
  <mergeCells count="14">
    <mergeCell ref="I1:I2"/>
    <mergeCell ref="J1:J2"/>
    <mergeCell ref="K1:K2"/>
    <mergeCell ref="A3:H3"/>
    <mergeCell ref="A1:A2"/>
    <mergeCell ref="B1:B2"/>
    <mergeCell ref="C1:C2"/>
    <mergeCell ref="D1:D2"/>
    <mergeCell ref="E1:H1"/>
    <mergeCell ref="A7:H7"/>
    <mergeCell ref="A12:H12"/>
    <mergeCell ref="A15:H15"/>
    <mergeCell ref="A19:H19"/>
    <mergeCell ref="A22:H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5">
    <pageSetUpPr fitToPage="1"/>
  </sheetPr>
  <dimension ref="A1:K16"/>
  <sheetViews>
    <sheetView workbookViewId="0">
      <selection activeCell="G4" sqref="G4"/>
    </sheetView>
  </sheetViews>
  <sheetFormatPr defaultColWidth="9.140625" defaultRowHeight="12.75" x14ac:dyDescent="0.2"/>
  <cols>
    <col min="1" max="1" width="24.7109375" style="3" bestFit="1" customWidth="1"/>
    <col min="2" max="2" width="29.85546875" style="3" bestFit="1" customWidth="1"/>
    <col min="3" max="3" width="14.85546875" style="3" bestFit="1" customWidth="1"/>
    <col min="4" max="4" width="30.5703125" style="3" bestFit="1" customWidth="1"/>
    <col min="5" max="7" width="5.5703125" style="2" customWidth="1"/>
    <col min="8" max="8" width="4.5703125" style="2" customWidth="1"/>
    <col min="9" max="9" width="7.7109375" style="7" bestFit="1" customWidth="1"/>
    <col min="10" max="10" width="8.5703125" style="1" bestFit="1" customWidth="1"/>
    <col min="11" max="11" width="31" style="3" bestFit="1" customWidth="1"/>
    <col min="12" max="16384" width="9.140625" style="2"/>
  </cols>
  <sheetData>
    <row r="1" spans="1:11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8</v>
      </c>
      <c r="F1" s="27"/>
      <c r="G1" s="27"/>
      <c r="H1" s="27"/>
      <c r="I1" s="27" t="s">
        <v>48</v>
      </c>
      <c r="J1" s="27" t="s">
        <v>3</v>
      </c>
      <c r="K1" s="28" t="s">
        <v>2</v>
      </c>
    </row>
    <row r="2" spans="1:11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1"/>
      <c r="J2" s="31"/>
      <c r="K2" s="33"/>
    </row>
    <row r="3" spans="1:11" x14ac:dyDescent="0.2">
      <c r="A3" s="34" t="s">
        <v>9</v>
      </c>
      <c r="B3" s="35"/>
      <c r="C3" s="35"/>
      <c r="D3" s="35"/>
      <c r="E3" s="35"/>
      <c r="F3" s="35"/>
      <c r="G3" s="35"/>
      <c r="H3" s="35"/>
    </row>
    <row r="4" spans="1:11" x14ac:dyDescent="0.2">
      <c r="A4" s="4" t="s">
        <v>10</v>
      </c>
      <c r="B4" s="4" t="s">
        <v>11</v>
      </c>
      <c r="C4" s="4" t="s">
        <v>12</v>
      </c>
      <c r="D4" s="4" t="s">
        <v>13</v>
      </c>
      <c r="E4" s="5" t="s">
        <v>14</v>
      </c>
      <c r="F4" s="6" t="s">
        <v>233</v>
      </c>
      <c r="G4" s="6" t="s">
        <v>233</v>
      </c>
      <c r="H4" s="5"/>
      <c r="I4" s="8" t="str">
        <f>"0.00"</f>
        <v>0.00</v>
      </c>
      <c r="J4" s="9"/>
      <c r="K4" s="4" t="s">
        <v>15</v>
      </c>
    </row>
    <row r="6" spans="1:11" x14ac:dyDescent="0.2">
      <c r="A6" s="36" t="s">
        <v>16</v>
      </c>
      <c r="B6" s="37"/>
      <c r="C6" s="37"/>
      <c r="D6" s="37"/>
      <c r="E6" s="37"/>
      <c r="F6" s="37"/>
      <c r="G6" s="37"/>
      <c r="H6" s="37"/>
    </row>
    <row r="7" spans="1:11" x14ac:dyDescent="0.2">
      <c r="A7" s="4" t="s">
        <v>17</v>
      </c>
      <c r="B7" s="4" t="s">
        <v>18</v>
      </c>
      <c r="C7" s="4" t="s">
        <v>19</v>
      </c>
      <c r="D7" s="4" t="s">
        <v>20</v>
      </c>
      <c r="E7" s="6" t="s">
        <v>21</v>
      </c>
      <c r="F7" s="6" t="s">
        <v>22</v>
      </c>
      <c r="G7" s="6" t="s">
        <v>23</v>
      </c>
      <c r="H7" s="5"/>
      <c r="I7" s="8" t="str">
        <f>"215,0"</f>
        <v>215,0</v>
      </c>
      <c r="J7" s="9" t="str">
        <f>"135,7080"</f>
        <v>135,7080</v>
      </c>
      <c r="K7" s="4"/>
    </row>
    <row r="9" spans="1:11" x14ac:dyDescent="0.2">
      <c r="A9" s="36" t="s">
        <v>24</v>
      </c>
      <c r="B9" s="37"/>
      <c r="C9" s="37"/>
      <c r="D9" s="37"/>
      <c r="E9" s="37"/>
      <c r="F9" s="37"/>
      <c r="G9" s="37"/>
      <c r="H9" s="37"/>
    </row>
    <row r="10" spans="1:11" x14ac:dyDescent="0.2">
      <c r="A10" s="4" t="s">
        <v>25</v>
      </c>
      <c r="B10" s="4" t="s">
        <v>26</v>
      </c>
      <c r="C10" s="4" t="s">
        <v>27</v>
      </c>
      <c r="D10" s="4" t="s">
        <v>13</v>
      </c>
      <c r="E10" s="6" t="s">
        <v>28</v>
      </c>
      <c r="F10" s="6" t="s">
        <v>29</v>
      </c>
      <c r="G10" s="5" t="s">
        <v>30</v>
      </c>
      <c r="H10" s="5"/>
      <c r="I10" s="8" t="str">
        <f>"295,0"</f>
        <v>295,0</v>
      </c>
      <c r="J10" s="9" t="str">
        <f>"172,7815"</f>
        <v>172,7815</v>
      </c>
      <c r="K10" s="4" t="s">
        <v>31</v>
      </c>
    </row>
    <row r="12" spans="1:11" x14ac:dyDescent="0.2">
      <c r="A12" s="36" t="s">
        <v>32</v>
      </c>
      <c r="B12" s="37"/>
      <c r="C12" s="37"/>
      <c r="D12" s="37"/>
      <c r="E12" s="37"/>
      <c r="F12" s="37"/>
      <c r="G12" s="37"/>
      <c r="H12" s="37"/>
    </row>
    <row r="13" spans="1:11" x14ac:dyDescent="0.2">
      <c r="A13" s="4" t="s">
        <v>33</v>
      </c>
      <c r="B13" s="4" t="s">
        <v>34</v>
      </c>
      <c r="C13" s="4" t="s">
        <v>35</v>
      </c>
      <c r="D13" s="4" t="s">
        <v>36</v>
      </c>
      <c r="E13" s="6" t="s">
        <v>37</v>
      </c>
      <c r="F13" s="6" t="s">
        <v>28</v>
      </c>
      <c r="G13" s="5" t="s">
        <v>38</v>
      </c>
      <c r="H13" s="5"/>
      <c r="I13" s="8" t="str">
        <f>"275,0"</f>
        <v>275,0</v>
      </c>
      <c r="J13" s="9" t="str">
        <f>"156,8096"</f>
        <v>156,8096</v>
      </c>
      <c r="K13" s="4"/>
    </row>
    <row r="15" spans="1:11" x14ac:dyDescent="0.2">
      <c r="A15" s="36" t="s">
        <v>39</v>
      </c>
      <c r="B15" s="37"/>
      <c r="C15" s="37"/>
      <c r="D15" s="37"/>
      <c r="E15" s="37"/>
      <c r="F15" s="37"/>
      <c r="G15" s="37"/>
      <c r="H15" s="37"/>
    </row>
    <row r="16" spans="1:11" x14ac:dyDescent="0.2">
      <c r="A16" s="4" t="s">
        <v>40</v>
      </c>
      <c r="B16" s="4" t="s">
        <v>41</v>
      </c>
      <c r="C16" s="4" t="s">
        <v>42</v>
      </c>
      <c r="D16" s="4" t="s">
        <v>43</v>
      </c>
      <c r="E16" s="6" t="s">
        <v>44</v>
      </c>
      <c r="F16" s="6" t="s">
        <v>45</v>
      </c>
      <c r="G16" s="6" t="s">
        <v>46</v>
      </c>
      <c r="H16" s="5"/>
      <c r="I16" s="8" t="str">
        <f>"370,0"</f>
        <v>370,0</v>
      </c>
      <c r="J16" s="9" t="str">
        <f>"197,2100"</f>
        <v>197,2100</v>
      </c>
      <c r="K16" s="4" t="s">
        <v>47</v>
      </c>
    </row>
  </sheetData>
  <mergeCells count="13">
    <mergeCell ref="I1:I2"/>
    <mergeCell ref="J1:J2"/>
    <mergeCell ref="E1:H1"/>
    <mergeCell ref="A1:A2"/>
    <mergeCell ref="B1:B2"/>
    <mergeCell ref="C1:C2"/>
    <mergeCell ref="K1:K2"/>
    <mergeCell ref="D1:D2"/>
    <mergeCell ref="A3:H3"/>
    <mergeCell ref="A6:H6"/>
    <mergeCell ref="A9:H9"/>
    <mergeCell ref="A12:H12"/>
    <mergeCell ref="A15:H15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"/>
  <sheetViews>
    <sheetView workbookViewId="0">
      <selection activeCell="J7" sqref="J7"/>
    </sheetView>
  </sheetViews>
  <sheetFormatPr defaultColWidth="9.140625" defaultRowHeight="12.75" x14ac:dyDescent="0.2"/>
  <cols>
    <col min="1" max="1" width="24.7109375" style="3" bestFit="1" customWidth="1"/>
    <col min="2" max="2" width="25.28515625" style="3" bestFit="1" customWidth="1"/>
    <col min="3" max="3" width="14.85546875" style="3" bestFit="1" customWidth="1"/>
    <col min="4" max="4" width="30.5703125" style="3" bestFit="1" customWidth="1"/>
    <col min="5" max="7" width="5.5703125" style="2" customWidth="1"/>
    <col min="8" max="8" width="4.5703125" style="2" customWidth="1"/>
    <col min="9" max="9" width="7.7109375" style="7" bestFit="1" customWidth="1"/>
    <col min="10" max="10" width="8.5703125" style="1" bestFit="1" customWidth="1"/>
    <col min="11" max="11" width="8.28515625" style="3" bestFit="1" customWidth="1"/>
    <col min="12" max="16384" width="9.140625" style="2"/>
  </cols>
  <sheetData>
    <row r="1" spans="1:11" s="29" customFormat="1" ht="12.75" customHeight="1" x14ac:dyDescent="0.2">
      <c r="A1" s="25" t="s">
        <v>0</v>
      </c>
      <c r="B1" s="26" t="s">
        <v>5</v>
      </c>
      <c r="C1" s="26" t="s">
        <v>7</v>
      </c>
      <c r="D1" s="27" t="s">
        <v>6</v>
      </c>
      <c r="E1" s="27" t="s">
        <v>8</v>
      </c>
      <c r="F1" s="27"/>
      <c r="G1" s="27"/>
      <c r="H1" s="27"/>
      <c r="I1" s="27" t="s">
        <v>48</v>
      </c>
      <c r="J1" s="27" t="s">
        <v>3</v>
      </c>
      <c r="K1" s="28" t="s">
        <v>2</v>
      </c>
    </row>
    <row r="2" spans="1:11" s="29" customFormat="1" ht="21" customHeight="1" thickBot="1" x14ac:dyDescent="0.25">
      <c r="A2" s="30"/>
      <c r="B2" s="31"/>
      <c r="C2" s="31"/>
      <c r="D2" s="31"/>
      <c r="E2" s="32">
        <v>1</v>
      </c>
      <c r="F2" s="32">
        <v>2</v>
      </c>
      <c r="G2" s="32">
        <v>3</v>
      </c>
      <c r="H2" s="32" t="s">
        <v>4</v>
      </c>
      <c r="I2" s="31"/>
      <c r="J2" s="31"/>
      <c r="K2" s="33"/>
    </row>
    <row r="3" spans="1:11" x14ac:dyDescent="0.2">
      <c r="A3" s="34" t="s">
        <v>24</v>
      </c>
      <c r="B3" s="35"/>
      <c r="C3" s="35"/>
      <c r="D3" s="35"/>
      <c r="E3" s="35"/>
      <c r="F3" s="35"/>
      <c r="G3" s="35"/>
      <c r="H3" s="35"/>
    </row>
    <row r="4" spans="1:11" x14ac:dyDescent="0.2">
      <c r="A4" s="4" t="s">
        <v>173</v>
      </c>
      <c r="B4" s="4" t="s">
        <v>174</v>
      </c>
      <c r="C4" s="4" t="s">
        <v>175</v>
      </c>
      <c r="D4" s="4" t="s">
        <v>13</v>
      </c>
      <c r="E4" s="6" t="s">
        <v>78</v>
      </c>
      <c r="F4" s="6" t="s">
        <v>86</v>
      </c>
      <c r="G4" s="6" t="s">
        <v>54</v>
      </c>
      <c r="H4" s="5"/>
      <c r="I4" s="8" t="str">
        <f>"200,0"</f>
        <v>200,0</v>
      </c>
      <c r="J4" s="9" t="str">
        <f>"117,9400"</f>
        <v>117,9400</v>
      </c>
      <c r="K4" s="4" t="s">
        <v>176</v>
      </c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AWPA пл standart</vt:lpstr>
      <vt:lpstr>WPA пл б_э</vt:lpstr>
      <vt:lpstr>AWPA жим б_э</vt:lpstr>
      <vt:lpstr>WPA жим б_э</vt:lpstr>
      <vt:lpstr>WPA жим multi</vt:lpstr>
      <vt:lpstr>WPA жим standart</vt:lpstr>
      <vt:lpstr>AWPA тяга б_э</vt:lpstr>
      <vt:lpstr>WPA тяга б_э</vt:lpstr>
      <vt:lpstr>AWPA тяга standart</vt:lpstr>
      <vt:lpstr>WPA тяга standart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2015-07-16T19:10:53Z</cp:lastPrinted>
  <dcterms:created xsi:type="dcterms:W3CDTF">2002-06-16T13:36:44Z</dcterms:created>
  <dcterms:modified xsi:type="dcterms:W3CDTF">2020-12-16T15:15:35Z</dcterms:modified>
</cp:coreProperties>
</file>