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Декабрь/"/>
    </mc:Choice>
  </mc:AlternateContent>
  <xr:revisionPtr revIDLastSave="0" documentId="13_ncr:1_{3A38241B-C05F-7345-9261-0A52CF444A81}" xr6:coauthVersionLast="45" xr6:coauthVersionMax="45" xr10:uidLastSave="{00000000-0000-0000-0000-000000000000}"/>
  <bookViews>
    <workbookView xWindow="600" yWindow="460" windowWidth="28200" windowHeight="15240" xr2:uid="{00000000-000D-0000-FFFF-FFFF00000000}"/>
  </bookViews>
  <sheets>
    <sheet name="IPL ПЛ без экипировки" sheetId="5" r:id="rId1"/>
    <sheet name="IPL Присед без экипировки" sheetId="9" r:id="rId2"/>
    <sheet name="IPL Жим без экипировки" sheetId="7" r:id="rId3"/>
    <sheet name="IPL Тяга без экипировки" sheetId="8" r:id="rId4"/>
    <sheet name="СПР Подъем на бицепс" sheetId="13" r:id="rId5"/>
  </sheets>
  <definedNames>
    <definedName name="_FilterDatabase" localSheetId="0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3" l="1"/>
  <c r="K28" i="13"/>
  <c r="L25" i="13"/>
  <c r="K25" i="13"/>
  <c r="L24" i="13"/>
  <c r="K24" i="13"/>
  <c r="L21" i="13"/>
  <c r="K21" i="13"/>
  <c r="L18" i="13"/>
  <c r="K18" i="13"/>
  <c r="L17" i="13"/>
  <c r="K17" i="13"/>
  <c r="L14" i="13"/>
  <c r="K14" i="13"/>
  <c r="L13" i="13"/>
  <c r="K13" i="13"/>
  <c r="L12" i="13"/>
  <c r="K12" i="13"/>
  <c r="L9" i="13"/>
  <c r="K9" i="13"/>
  <c r="L6" i="13"/>
  <c r="K6" i="13"/>
  <c r="L6" i="9"/>
  <c r="K6" i="9"/>
  <c r="L6" i="8"/>
  <c r="K6" i="8"/>
  <c r="L19" i="7"/>
  <c r="K19" i="7"/>
  <c r="L16" i="7"/>
  <c r="K16" i="7"/>
  <c r="L13" i="7"/>
  <c r="K13" i="7"/>
  <c r="L10" i="7"/>
  <c r="K10" i="7"/>
  <c r="L9" i="7"/>
  <c r="K9" i="7"/>
  <c r="L6" i="7"/>
  <c r="K6" i="7"/>
  <c r="T47" i="5"/>
  <c r="S47" i="5"/>
  <c r="T44" i="5"/>
  <c r="S44" i="5"/>
  <c r="T41" i="5"/>
  <c r="S41" i="5"/>
  <c r="T38" i="5"/>
  <c r="S38" i="5"/>
  <c r="T37" i="5"/>
  <c r="S37" i="5"/>
  <c r="T36" i="5"/>
  <c r="S36" i="5"/>
  <c r="T35" i="5"/>
  <c r="S35" i="5"/>
  <c r="T32" i="5"/>
  <c r="S32" i="5"/>
  <c r="T31" i="5"/>
  <c r="S31" i="5"/>
  <c r="T30" i="5"/>
  <c r="S30" i="5"/>
  <c r="T29" i="5"/>
  <c r="S29" i="5"/>
  <c r="T28" i="5"/>
  <c r="S28" i="5"/>
  <c r="T25" i="5"/>
  <c r="S25" i="5"/>
  <c r="T24" i="5"/>
  <c r="S24" i="5"/>
  <c r="T23" i="5"/>
  <c r="S23" i="5"/>
  <c r="T22" i="5"/>
  <c r="S22" i="5"/>
  <c r="T19" i="5"/>
  <c r="S19" i="5"/>
  <c r="T18" i="5"/>
  <c r="S18" i="5"/>
  <c r="T15" i="5"/>
  <c r="S15" i="5"/>
  <c r="T12" i="5"/>
  <c r="S12" i="5"/>
  <c r="T11" i="5"/>
  <c r="S11" i="5"/>
  <c r="T10" i="5"/>
  <c r="S10" i="5"/>
  <c r="T7" i="5"/>
  <c r="S7" i="5"/>
  <c r="T6" i="5"/>
  <c r="S6" i="5"/>
</calcChain>
</file>

<file path=xl/sharedStrings.xml><?xml version="1.0" encoding="utf-8"?>
<sst xmlns="http://schemas.openxmlformats.org/spreadsheetml/2006/main" count="665" uniqueCount="221">
  <si>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</si>
  <si>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</si>
  <si>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</si>
  <si>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</si>
  <si>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</si>
  <si>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</si>
  <si>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</si>
  <si>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</si>
  <si>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</si>
  <si>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</si>
  <si>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</si>
  <si>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Девушки 15-19 (23.04.2011)/13</t>
  </si>
  <si>
    <t>41,90</t>
  </si>
  <si>
    <t>40,0</t>
  </si>
  <si>
    <t>45,0</t>
  </si>
  <si>
    <t>50,0</t>
  </si>
  <si>
    <t>20,0</t>
  </si>
  <si>
    <t>25,0</t>
  </si>
  <si>
    <t>27,5</t>
  </si>
  <si>
    <t>55,0</t>
  </si>
  <si>
    <t>60,0</t>
  </si>
  <si>
    <t>42,00</t>
  </si>
  <si>
    <t>47,5</t>
  </si>
  <si>
    <t>37,5</t>
  </si>
  <si>
    <t>ВЕСОВАЯ КАТЕГОРИЯ   52</t>
  </si>
  <si>
    <t>Девушки 15-19 (26.11.2008)/16</t>
  </si>
  <si>
    <t>49,20</t>
  </si>
  <si>
    <t>75,0</t>
  </si>
  <si>
    <t>80,0</t>
  </si>
  <si>
    <t>85,0</t>
  </si>
  <si>
    <t>95,0</t>
  </si>
  <si>
    <t>100,0</t>
  </si>
  <si>
    <t>Девушки 15-19 (16.08.2009)/15</t>
  </si>
  <si>
    <t>48,60</t>
  </si>
  <si>
    <t>30,0</t>
  </si>
  <si>
    <t>Открытая (04.12.1991)/33</t>
  </si>
  <si>
    <t>52,00</t>
  </si>
  <si>
    <t>70,0</t>
  </si>
  <si>
    <t>92,5</t>
  </si>
  <si>
    <t>Юноши 15-19 (06.05.2011)/13</t>
  </si>
  <si>
    <t>48,50</t>
  </si>
  <si>
    <t>52,5</t>
  </si>
  <si>
    <t>57,5</t>
  </si>
  <si>
    <t>82,5</t>
  </si>
  <si>
    <t>87,5</t>
  </si>
  <si>
    <t>ВЕСОВАЯ КАТЕГОРИЯ   56</t>
  </si>
  <si>
    <t>Юноши 15-19 (05.10.2007)/17</t>
  </si>
  <si>
    <t>54,30</t>
  </si>
  <si>
    <t>72,5</t>
  </si>
  <si>
    <t>Юноши 15-19 (28.07.2011)/13</t>
  </si>
  <si>
    <t>55,70</t>
  </si>
  <si>
    <t>65,0</t>
  </si>
  <si>
    <t>ВЕСОВАЯ КАТЕГОРИЯ   60</t>
  </si>
  <si>
    <t xml:space="preserve">Фролов Илья </t>
  </si>
  <si>
    <t>Юноши 15-19 (16.12.2006)/17</t>
  </si>
  <si>
    <t>60,00</t>
  </si>
  <si>
    <t>90,0</t>
  </si>
  <si>
    <t>130,0</t>
  </si>
  <si>
    <t>140,0</t>
  </si>
  <si>
    <t>150,0</t>
  </si>
  <si>
    <t>Юноши 15-19 (29.05.2009)/15</t>
  </si>
  <si>
    <t>59,30</t>
  </si>
  <si>
    <t>110,0</t>
  </si>
  <si>
    <t>125,0</t>
  </si>
  <si>
    <t>Юноши 15-19 (15.04.2008)/16</t>
  </si>
  <si>
    <t>58,20</t>
  </si>
  <si>
    <t>Юноши 15-19 (26.04.2012)/12</t>
  </si>
  <si>
    <t>59,40</t>
  </si>
  <si>
    <t>102,5</t>
  </si>
  <si>
    <t>ВЕСОВАЯ КАТЕГОРИЯ   67.5</t>
  </si>
  <si>
    <t xml:space="preserve">Медведев Матвей </t>
  </si>
  <si>
    <t>Юноши 15-19 (11.01.2008)/16</t>
  </si>
  <si>
    <t>66,00</t>
  </si>
  <si>
    <t>155,0</t>
  </si>
  <si>
    <t>160,0</t>
  </si>
  <si>
    <t>170,0</t>
  </si>
  <si>
    <t>180,0</t>
  </si>
  <si>
    <t>Юноши 15-19 (10.10.2009)/15</t>
  </si>
  <si>
    <t>61,30</t>
  </si>
  <si>
    <t>77,5</t>
  </si>
  <si>
    <t>62,5</t>
  </si>
  <si>
    <t>107,5</t>
  </si>
  <si>
    <t>112,5</t>
  </si>
  <si>
    <t>117,5</t>
  </si>
  <si>
    <t>Юноши 15-19 (16.01.2009)/15</t>
  </si>
  <si>
    <t>Юноши 15-19 (17.09.2009)/15</t>
  </si>
  <si>
    <t>62,60</t>
  </si>
  <si>
    <t>Юноши 15-19 (05.05.2010)/14</t>
  </si>
  <si>
    <t>62,20</t>
  </si>
  <si>
    <t>42,5</t>
  </si>
  <si>
    <t>ВЕСОВАЯ КАТЕГОРИЯ   75</t>
  </si>
  <si>
    <t>Юноши 15-19 (10.04.2009)/15</t>
  </si>
  <si>
    <t>70,50</t>
  </si>
  <si>
    <t>115,0</t>
  </si>
  <si>
    <t>120,0</t>
  </si>
  <si>
    <t>135,0</t>
  </si>
  <si>
    <t>Юноши 15-19 (23.02.2007)/17</t>
  </si>
  <si>
    <t>74,40</t>
  </si>
  <si>
    <t>97,5</t>
  </si>
  <si>
    <t>127,5</t>
  </si>
  <si>
    <t>137,5</t>
  </si>
  <si>
    <t>Юноши 15-19 (23.01.2009)/15</t>
  </si>
  <si>
    <t>69,80</t>
  </si>
  <si>
    <t>105,0</t>
  </si>
  <si>
    <t>Юноши 15-19 (13.11.2011)/13</t>
  </si>
  <si>
    <t>70,00</t>
  </si>
  <si>
    <t>35,0</t>
  </si>
  <si>
    <t>ВЕСОВАЯ КАТЕГОРИЯ   90</t>
  </si>
  <si>
    <t>Юноши 15-19 (04.07.2010)/14</t>
  </si>
  <si>
    <t>83,70</t>
  </si>
  <si>
    <t>ВЕСОВАЯ КАТЕГОРИЯ   100</t>
  </si>
  <si>
    <t xml:space="preserve">Шиваренко Иван </t>
  </si>
  <si>
    <t>Юноши 15-19 (10.04.2007)/17</t>
  </si>
  <si>
    <t>92,00</t>
  </si>
  <si>
    <t>145,0</t>
  </si>
  <si>
    <t>152,5</t>
  </si>
  <si>
    <t>165,0</t>
  </si>
  <si>
    <t>172,5</t>
  </si>
  <si>
    <t>ВЕСОВАЯ КАТЕГОРИЯ   125</t>
  </si>
  <si>
    <t>Юноши 15-19 (07.04.2009)/15</t>
  </si>
  <si>
    <t>114,00</t>
  </si>
  <si>
    <t xml:space="preserve">Абсолютный зачёт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</si>
  <si>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</si>
  <si>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</si>
  <si>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</si>
  <si>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</si>
  <si>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Юноши 15-19 </t>
  </si>
  <si>
    <t xml:space="preserve">Юноши </t>
  </si>
  <si>
    <t>67.5</t>
  </si>
  <si>
    <t>60</t>
  </si>
  <si>
    <t>100</t>
  </si>
  <si>
    <t>1</t>
  </si>
  <si>
    <t>Савенко Анастасия</t>
  </si>
  <si>
    <t>2</t>
  </si>
  <si>
    <t>Савенко Мария</t>
  </si>
  <si>
    <t>Редина Алина</t>
  </si>
  <si>
    <t>Кузнецова Светлана</t>
  </si>
  <si>
    <t>Сафонова Анастасия</t>
  </si>
  <si>
    <t>Попов Александр</t>
  </si>
  <si>
    <t>Хазеев Марат</t>
  </si>
  <si>
    <t>Рогачков Роман</t>
  </si>
  <si>
    <t>Фролов Илья</t>
  </si>
  <si>
    <t>Богомолов Никита</t>
  </si>
  <si>
    <t>3</t>
  </si>
  <si>
    <t>Сотников Иван</t>
  </si>
  <si>
    <t>4</t>
  </si>
  <si>
    <t>Пежемский Михаил</t>
  </si>
  <si>
    <t>Медведев Матвей</t>
  </si>
  <si>
    <t>Кузнецов Максим</t>
  </si>
  <si>
    <t>Бизяев Иван</t>
  </si>
  <si>
    <t>Немытышев Захар</t>
  </si>
  <si>
    <t>5</t>
  </si>
  <si>
    <t>Кривошеев Артур</t>
  </si>
  <si>
    <t>Исламов Даниил</t>
  </si>
  <si>
    <t>Кузнецов Дмитрий</t>
  </si>
  <si>
    <t>Хакимов Денис</t>
  </si>
  <si>
    <t>Золотухин Вадим</t>
  </si>
  <si>
    <t>Марков Денис</t>
  </si>
  <si>
    <t>Шиваренко Иван</t>
  </si>
  <si>
    <t>Сафонов Алексей</t>
  </si>
  <si>
    <t>Юноши 15-19 (09.08.2009)/15</t>
  </si>
  <si>
    <t>54,80</t>
  </si>
  <si>
    <t>Юноши 15-19 (24.12.2009)/14</t>
  </si>
  <si>
    <t>63,00</t>
  </si>
  <si>
    <t>Юноши 15-19 (23.04.2010)/14</t>
  </si>
  <si>
    <t>63,30</t>
  </si>
  <si>
    <t>ВЕСОВАЯ КАТЕГОРИЯ   82.5</t>
  </si>
  <si>
    <t>82,40</t>
  </si>
  <si>
    <t>Открытая (05.09.1990)/34</t>
  </si>
  <si>
    <t>90,00</t>
  </si>
  <si>
    <t>95,00</t>
  </si>
  <si>
    <t>Результат</t>
  </si>
  <si>
    <t>Севостьянов Артем</t>
  </si>
  <si>
    <t>Егоров Денис</t>
  </si>
  <si>
    <t>Лаптев Максим</t>
  </si>
  <si>
    <t>Мамруков Михаил</t>
  </si>
  <si>
    <t>Стефанков Вадим</t>
  </si>
  <si>
    <t>Спиридонов Андрей</t>
  </si>
  <si>
    <t>Открытая (15.11.1996)/28</t>
  </si>
  <si>
    <t>Козлова Елена</t>
  </si>
  <si>
    <t>58,40</t>
  </si>
  <si>
    <t>22,5</t>
  </si>
  <si>
    <t>32,5</t>
  </si>
  <si>
    <t>63,60</t>
  </si>
  <si>
    <t>70,20</t>
  </si>
  <si>
    <t>79,40</t>
  </si>
  <si>
    <t>ВЕСОВАЯ КАТЕГОРИЯ   110</t>
  </si>
  <si>
    <t>110,00</t>
  </si>
  <si>
    <t>Ловров Егор</t>
  </si>
  <si>
    <t>Овчинников Артем</t>
  </si>
  <si>
    <t>Юрьев Дмитрий</t>
  </si>
  <si>
    <t>Французов Александр</t>
  </si>
  <si>
    <t>Мужчины</t>
  </si>
  <si>
    <t>Весовая категория</t>
  </si>
  <si>
    <t>Мастера 45-49 (18.03.1977)/47</t>
  </si>
  <si>
    <t>Мастера 55-59 (24.04.1965)/59</t>
  </si>
  <si>
    <t>Мастера 40-49 (18.03.1977)/47</t>
  </si>
  <si>
    <t>Юноши 13-19 (15.04.2008)/16</t>
  </si>
  <si>
    <t>Юноши 13-19 (29.05.2009)/15</t>
  </si>
  <si>
    <t>Юноши 13-19 (26.04.2012)/12</t>
  </si>
  <si>
    <t>Юноши 13-19 (15.03.2007)/17</t>
  </si>
  <si>
    <t>Юноши 13-19 (17.09.2009)/15</t>
  </si>
  <si>
    <t>Юноши 13-19 (10.04.2009)/15</t>
  </si>
  <si>
    <t>Юноши 13-19 (17.01.2011)/13</t>
  </si>
  <si>
    <t>Юноши 13-19 (09.08.2009)/15</t>
  </si>
  <si>
    <t>Юноши 13-19 (24.07.2007)/17</t>
  </si>
  <si>
    <t>Открытый Чемпионат Киренского района
IPL Пауэрлифтинг без экипировки
Киренск/Иркутская область, 13-14 декабря 2024 года</t>
  </si>
  <si>
    <t>Открытый Чемпионат Киренского района
IPL Присед без экипировки
Киренск/Иркутская область, 13-14 декабря 2024 года</t>
  </si>
  <si>
    <t>Открытый Чемпионат Киренского района
IPL Жим лежа без экипировки
Киренск/Иркутская область, 13-14 декабря 2024 года</t>
  </si>
  <si>
    <t>Открытый Чемпионат Киренского района
IPL Становая тяга без экипировки
Киренск/Иркутская область, 13-14 декабря 2024 года</t>
  </si>
  <si>
    <t>Открытый Чемпионат Киренского района
СПР Строгий подъем штанги на бицепс
Киренск/Иркутская область, 13-14 декабря 2024 года</t>
  </si>
  <si>
    <t>жим</t>
  </si>
  <si>
    <t>№</t>
  </si>
  <si>
    <t>Иркутская область, Киренск</t>
  </si>
  <si>
    <t xml:space="preserve">
Дата рождения/Возраст</t>
  </si>
  <si>
    <t>Возрастная группа</t>
  </si>
  <si>
    <t>T</t>
  </si>
  <si>
    <t>O</t>
  </si>
  <si>
    <t>M2</t>
  </si>
  <si>
    <t>M4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</si>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</sst>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7A73236-0CFB-174D-8DCA-FD2315425D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pageSetUpPr fitToPage="1"/>
  </sheetPr>
  <dimension ref="A1:U58"/>
  <sheetViews>
    <sheetView tabSelected="1" topLeftCell="A16" workbookViewId="0">
      <selection activeCell="E48" sqref="E48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35.6640625" style="5" customWidth="1"/>
    <col min="7" max="9" width="5.5" style="28" customWidth="1"/>
    <col min="10" max="12" width="4.5" style="28" customWidth="1"/>
    <col min="13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6" bestFit="1" customWidth="1"/>
    <col min="20" max="20" width="8.5" style="6" bestFit="1" customWidth="1"/>
    <col min="21" max="21" width="24.83203125" style="5" customWidth="1"/>
    <col min="22" max="16384" width="9.1640625" style="3"/>
  </cols>
  <sheetData>
    <row r="1" spans="1:21" s="2" customFormat="1" ht="29" customHeight="1">
      <c r="A1" s="44" t="s">
        <v>206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3" t="s">
        <v>212</v>
      </c>
      <c r="B3" s="59" t="s">
        <v>0</v>
      </c>
      <c r="C3" s="55" t="s">
        <v>214</v>
      </c>
      <c r="D3" s="55" t="s">
        <v>6</v>
      </c>
      <c r="E3" s="42" t="s">
        <v>215</v>
      </c>
      <c r="F3" s="52" t="s">
        <v>5</v>
      </c>
      <c r="G3" s="52" t="s">
        <v>7</v>
      </c>
      <c r="H3" s="52"/>
      <c r="I3" s="52"/>
      <c r="J3" s="52"/>
      <c r="K3" s="52" t="s">
        <v>8</v>
      </c>
      <c r="L3" s="52"/>
      <c r="M3" s="52"/>
      <c r="N3" s="52"/>
      <c r="O3" s="52" t="s">
        <v>9</v>
      </c>
      <c r="P3" s="52"/>
      <c r="Q3" s="52"/>
      <c r="R3" s="52"/>
      <c r="S3" s="42" t="s">
        <v>1</v>
      </c>
      <c r="T3" s="42" t="s">
        <v>3</v>
      </c>
      <c r="U3" s="57" t="s">
        <v>2</v>
      </c>
    </row>
    <row r="4" spans="1:21" s="1" customFormat="1" ht="21" customHeight="1" thickBot="1">
      <c r="A4" s="54"/>
      <c r="B4" s="60"/>
      <c r="C4" s="56"/>
      <c r="D4" s="56"/>
      <c r="E4" s="43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3"/>
      <c r="T4" s="43"/>
      <c r="U4" s="58"/>
    </row>
    <row r="5" spans="1:21" ht="16">
      <c r="A5" s="61" t="s">
        <v>10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21">
      <c r="A6" s="32" t="s">
        <v>131</v>
      </c>
      <c r="B6" s="7" t="s">
        <v>132</v>
      </c>
      <c r="C6" s="7" t="s">
        <v>11</v>
      </c>
      <c r="D6" s="7" t="s">
        <v>12</v>
      </c>
      <c r="E6" s="8" t="s">
        <v>216</v>
      </c>
      <c r="F6" s="7" t="s">
        <v>213</v>
      </c>
      <c r="G6" s="30" t="s">
        <v>13</v>
      </c>
      <c r="H6" s="30" t="s">
        <v>14</v>
      </c>
      <c r="I6" s="31" t="s">
        <v>15</v>
      </c>
      <c r="J6" s="32"/>
      <c r="K6" s="30" t="s">
        <v>16</v>
      </c>
      <c r="L6" s="30" t="s">
        <v>17</v>
      </c>
      <c r="M6" s="30" t="s">
        <v>18</v>
      </c>
      <c r="N6" s="32"/>
      <c r="O6" s="30" t="s">
        <v>13</v>
      </c>
      <c r="P6" s="30" t="s">
        <v>19</v>
      </c>
      <c r="Q6" s="30" t="s">
        <v>20</v>
      </c>
      <c r="R6" s="32"/>
      <c r="S6" s="9" t="str">
        <f>"132,5"</f>
        <v>132,5</v>
      </c>
      <c r="T6" s="9" t="str">
        <f>"192,5357"</f>
        <v>192,5357</v>
      </c>
      <c r="U6" s="7" t="s">
        <v>152</v>
      </c>
    </row>
    <row r="7" spans="1:21">
      <c r="A7" s="35" t="s">
        <v>133</v>
      </c>
      <c r="B7" s="10" t="s">
        <v>134</v>
      </c>
      <c r="C7" s="10" t="s">
        <v>11</v>
      </c>
      <c r="D7" s="10" t="s">
        <v>21</v>
      </c>
      <c r="E7" s="11" t="s">
        <v>216</v>
      </c>
      <c r="F7" s="10" t="s">
        <v>213</v>
      </c>
      <c r="G7" s="33" t="s">
        <v>13</v>
      </c>
      <c r="H7" s="33" t="s">
        <v>14</v>
      </c>
      <c r="I7" s="34" t="s">
        <v>22</v>
      </c>
      <c r="J7" s="35"/>
      <c r="K7" s="33" t="s">
        <v>16</v>
      </c>
      <c r="L7" s="33" t="s">
        <v>17</v>
      </c>
      <c r="M7" s="33" t="s">
        <v>18</v>
      </c>
      <c r="N7" s="35"/>
      <c r="O7" s="33" t="s">
        <v>23</v>
      </c>
      <c r="P7" s="34" t="s">
        <v>14</v>
      </c>
      <c r="Q7" s="33" t="s">
        <v>19</v>
      </c>
      <c r="R7" s="35"/>
      <c r="S7" s="12" t="str">
        <f>"127,5"</f>
        <v>127,5</v>
      </c>
      <c r="T7" s="12" t="str">
        <f>"185,0025"</f>
        <v>185,0025</v>
      </c>
      <c r="U7" s="10" t="s">
        <v>152</v>
      </c>
    </row>
    <row r="9" spans="1:21" ht="16">
      <c r="A9" s="63" t="s">
        <v>24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21">
      <c r="A10" s="32" t="s">
        <v>131</v>
      </c>
      <c r="B10" s="7" t="s">
        <v>135</v>
      </c>
      <c r="C10" s="7" t="s">
        <v>25</v>
      </c>
      <c r="D10" s="7" t="s">
        <v>26</v>
      </c>
      <c r="E10" s="8" t="s">
        <v>216</v>
      </c>
      <c r="F10" s="7" t="s">
        <v>213</v>
      </c>
      <c r="G10" s="30" t="s">
        <v>27</v>
      </c>
      <c r="H10" s="30" t="s">
        <v>28</v>
      </c>
      <c r="I10" s="30" t="s">
        <v>29</v>
      </c>
      <c r="J10" s="32"/>
      <c r="K10" s="30" t="s">
        <v>13</v>
      </c>
      <c r="L10" s="31" t="s">
        <v>14</v>
      </c>
      <c r="M10" s="31" t="s">
        <v>14</v>
      </c>
      <c r="N10" s="32"/>
      <c r="O10" s="30" t="s">
        <v>29</v>
      </c>
      <c r="P10" s="30" t="s">
        <v>30</v>
      </c>
      <c r="Q10" s="30" t="s">
        <v>31</v>
      </c>
      <c r="R10" s="32"/>
      <c r="S10" s="9" t="str">
        <f>"225,0"</f>
        <v>225,0</v>
      </c>
      <c r="T10" s="9" t="str">
        <f>"292,5900"</f>
        <v>292,5900</v>
      </c>
      <c r="U10" s="7"/>
    </row>
    <row r="11" spans="1:21">
      <c r="A11" s="38" t="s">
        <v>133</v>
      </c>
      <c r="B11" s="13" t="s">
        <v>136</v>
      </c>
      <c r="C11" s="13" t="s">
        <v>32</v>
      </c>
      <c r="D11" s="13" t="s">
        <v>33</v>
      </c>
      <c r="E11" s="14" t="s">
        <v>216</v>
      </c>
      <c r="F11" s="13" t="s">
        <v>213</v>
      </c>
      <c r="G11" s="36" t="s">
        <v>22</v>
      </c>
      <c r="H11" s="37" t="s">
        <v>22</v>
      </c>
      <c r="I11" s="37" t="s">
        <v>15</v>
      </c>
      <c r="J11" s="38"/>
      <c r="K11" s="37" t="s">
        <v>17</v>
      </c>
      <c r="L11" s="37" t="s">
        <v>18</v>
      </c>
      <c r="M11" s="36" t="s">
        <v>34</v>
      </c>
      <c r="N11" s="38"/>
      <c r="O11" s="37" t="s">
        <v>15</v>
      </c>
      <c r="P11" s="36" t="s">
        <v>19</v>
      </c>
      <c r="Q11" s="37" t="s">
        <v>19</v>
      </c>
      <c r="R11" s="38"/>
      <c r="S11" s="15" t="str">
        <f>"132,5"</f>
        <v>132,5</v>
      </c>
      <c r="T11" s="15" t="str">
        <f>"173,8797"</f>
        <v>173,8797</v>
      </c>
      <c r="U11" s="13" t="s">
        <v>152</v>
      </c>
    </row>
    <row r="12" spans="1:21">
      <c r="A12" s="35" t="s">
        <v>131</v>
      </c>
      <c r="B12" s="10" t="s">
        <v>137</v>
      </c>
      <c r="C12" s="10" t="s">
        <v>35</v>
      </c>
      <c r="D12" s="10" t="s">
        <v>36</v>
      </c>
      <c r="E12" s="11" t="s">
        <v>217</v>
      </c>
      <c r="F12" s="10" t="s">
        <v>213</v>
      </c>
      <c r="G12" s="33" t="s">
        <v>37</v>
      </c>
      <c r="H12" s="34" t="s">
        <v>27</v>
      </c>
      <c r="I12" s="34" t="s">
        <v>27</v>
      </c>
      <c r="J12" s="35"/>
      <c r="K12" s="33" t="s">
        <v>14</v>
      </c>
      <c r="L12" s="33" t="s">
        <v>22</v>
      </c>
      <c r="M12" s="33" t="s">
        <v>15</v>
      </c>
      <c r="N12" s="35"/>
      <c r="O12" s="33" t="s">
        <v>29</v>
      </c>
      <c r="P12" s="33" t="s">
        <v>38</v>
      </c>
      <c r="Q12" s="34" t="s">
        <v>31</v>
      </c>
      <c r="R12" s="35"/>
      <c r="S12" s="12" t="str">
        <f>"212,5"</f>
        <v>212,5</v>
      </c>
      <c r="T12" s="12" t="str">
        <f>"264,9025"</f>
        <v>264,9025</v>
      </c>
      <c r="U12" s="10"/>
    </row>
    <row r="14" spans="1:21" ht="16">
      <c r="A14" s="63" t="s">
        <v>24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21">
      <c r="A15" s="40" t="s">
        <v>131</v>
      </c>
      <c r="B15" s="16" t="s">
        <v>138</v>
      </c>
      <c r="C15" s="16" t="s">
        <v>39</v>
      </c>
      <c r="D15" s="16" t="s">
        <v>40</v>
      </c>
      <c r="E15" s="17" t="s">
        <v>216</v>
      </c>
      <c r="F15" s="16" t="s">
        <v>213</v>
      </c>
      <c r="G15" s="39" t="s">
        <v>22</v>
      </c>
      <c r="H15" s="39" t="s">
        <v>41</v>
      </c>
      <c r="I15" s="39" t="s">
        <v>42</v>
      </c>
      <c r="J15" s="40"/>
      <c r="K15" s="39" t="s">
        <v>13</v>
      </c>
      <c r="L15" s="39" t="s">
        <v>14</v>
      </c>
      <c r="M15" s="41" t="s">
        <v>22</v>
      </c>
      <c r="N15" s="40"/>
      <c r="O15" s="39" t="s">
        <v>43</v>
      </c>
      <c r="P15" s="39" t="s">
        <v>44</v>
      </c>
      <c r="Q15" s="39" t="s">
        <v>38</v>
      </c>
      <c r="R15" s="40"/>
      <c r="S15" s="18" t="str">
        <f>"195,0"</f>
        <v>195,0</v>
      </c>
      <c r="T15" s="18" t="str">
        <f>"206,3100"</f>
        <v>206,3100</v>
      </c>
      <c r="U15" s="16" t="s">
        <v>152</v>
      </c>
    </row>
    <row r="17" spans="1:21" ht="16">
      <c r="A17" s="63" t="s">
        <v>45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1:21">
      <c r="A18" s="32" t="s">
        <v>131</v>
      </c>
      <c r="B18" s="7" t="s">
        <v>139</v>
      </c>
      <c r="C18" s="7" t="s">
        <v>46</v>
      </c>
      <c r="D18" s="7" t="s">
        <v>47</v>
      </c>
      <c r="E18" s="8" t="s">
        <v>216</v>
      </c>
      <c r="F18" s="7" t="s">
        <v>213</v>
      </c>
      <c r="G18" s="31" t="s">
        <v>48</v>
      </c>
      <c r="H18" s="31" t="s">
        <v>48</v>
      </c>
      <c r="I18" s="30" t="s">
        <v>48</v>
      </c>
      <c r="J18" s="32"/>
      <c r="K18" s="31" t="s">
        <v>22</v>
      </c>
      <c r="L18" s="30" t="s">
        <v>22</v>
      </c>
      <c r="M18" s="31" t="s">
        <v>41</v>
      </c>
      <c r="N18" s="32"/>
      <c r="O18" s="30" t="s">
        <v>38</v>
      </c>
      <c r="P18" s="31" t="s">
        <v>31</v>
      </c>
      <c r="Q18" s="30" t="s">
        <v>31</v>
      </c>
      <c r="R18" s="32"/>
      <c r="S18" s="9" t="str">
        <f>"220,0"</f>
        <v>220,0</v>
      </c>
      <c r="T18" s="9" t="str">
        <f>"206,4920"</f>
        <v>206,4920</v>
      </c>
      <c r="U18" s="7" t="s">
        <v>152</v>
      </c>
    </row>
    <row r="19" spans="1:21">
      <c r="A19" s="35" t="s">
        <v>133</v>
      </c>
      <c r="B19" s="10" t="s">
        <v>140</v>
      </c>
      <c r="C19" s="10" t="s">
        <v>49</v>
      </c>
      <c r="D19" s="10" t="s">
        <v>50</v>
      </c>
      <c r="E19" s="11" t="s">
        <v>216</v>
      </c>
      <c r="F19" s="10" t="s">
        <v>213</v>
      </c>
      <c r="G19" s="33" t="s">
        <v>13</v>
      </c>
      <c r="H19" s="33" t="s">
        <v>22</v>
      </c>
      <c r="I19" s="33" t="s">
        <v>19</v>
      </c>
      <c r="J19" s="35"/>
      <c r="K19" s="33" t="s">
        <v>19</v>
      </c>
      <c r="L19" s="33" t="s">
        <v>20</v>
      </c>
      <c r="M19" s="34" t="s">
        <v>51</v>
      </c>
      <c r="N19" s="35"/>
      <c r="O19" s="34" t="s">
        <v>37</v>
      </c>
      <c r="P19" s="33" t="s">
        <v>48</v>
      </c>
      <c r="Q19" s="34" t="s">
        <v>44</v>
      </c>
      <c r="R19" s="35"/>
      <c r="S19" s="12" t="str">
        <f>"187,5"</f>
        <v>187,5</v>
      </c>
      <c r="T19" s="12" t="str">
        <f>"171,6000"</f>
        <v>171,6000</v>
      </c>
      <c r="U19" s="10" t="s">
        <v>191</v>
      </c>
    </row>
    <row r="21" spans="1:21" ht="16">
      <c r="A21" s="63" t="s">
        <v>52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21">
      <c r="A22" s="32" t="s">
        <v>131</v>
      </c>
      <c r="B22" s="7" t="s">
        <v>141</v>
      </c>
      <c r="C22" s="7" t="s">
        <v>54</v>
      </c>
      <c r="D22" s="7" t="s">
        <v>55</v>
      </c>
      <c r="E22" s="8" t="s">
        <v>216</v>
      </c>
      <c r="F22" s="7" t="s">
        <v>213</v>
      </c>
      <c r="G22" s="30" t="s">
        <v>56</v>
      </c>
      <c r="H22" s="31" t="s">
        <v>31</v>
      </c>
      <c r="I22" s="30" t="s">
        <v>31</v>
      </c>
      <c r="J22" s="32"/>
      <c r="K22" s="31" t="s">
        <v>37</v>
      </c>
      <c r="L22" s="30" t="s">
        <v>37</v>
      </c>
      <c r="M22" s="31" t="s">
        <v>27</v>
      </c>
      <c r="N22" s="32"/>
      <c r="O22" s="30" t="s">
        <v>57</v>
      </c>
      <c r="P22" s="30" t="s">
        <v>58</v>
      </c>
      <c r="Q22" s="30" t="s">
        <v>59</v>
      </c>
      <c r="R22" s="32"/>
      <c r="S22" s="9" t="str">
        <f>"320,0"</f>
        <v>320,0</v>
      </c>
      <c r="T22" s="9" t="str">
        <f>"272,9280"</f>
        <v>272,9280</v>
      </c>
      <c r="U22" s="7" t="s">
        <v>191</v>
      </c>
    </row>
    <row r="23" spans="1:21">
      <c r="A23" s="38" t="s">
        <v>133</v>
      </c>
      <c r="B23" s="13" t="s">
        <v>142</v>
      </c>
      <c r="C23" s="13" t="s">
        <v>60</v>
      </c>
      <c r="D23" s="13" t="s">
        <v>61</v>
      </c>
      <c r="E23" s="14" t="s">
        <v>216</v>
      </c>
      <c r="F23" s="13" t="s">
        <v>213</v>
      </c>
      <c r="G23" s="37" t="s">
        <v>20</v>
      </c>
      <c r="H23" s="37" t="s">
        <v>37</v>
      </c>
      <c r="I23" s="37" t="s">
        <v>48</v>
      </c>
      <c r="J23" s="38"/>
      <c r="K23" s="37" t="s">
        <v>19</v>
      </c>
      <c r="L23" s="37" t="s">
        <v>20</v>
      </c>
      <c r="M23" s="36" t="s">
        <v>37</v>
      </c>
      <c r="N23" s="38"/>
      <c r="O23" s="37" t="s">
        <v>56</v>
      </c>
      <c r="P23" s="37" t="s">
        <v>62</v>
      </c>
      <c r="Q23" s="37" t="s">
        <v>63</v>
      </c>
      <c r="R23" s="38"/>
      <c r="S23" s="15" t="str">
        <f>"257,5"</f>
        <v>257,5</v>
      </c>
      <c r="T23" s="15" t="str">
        <f>"221,9908"</f>
        <v>221,9908</v>
      </c>
      <c r="U23" s="13"/>
    </row>
    <row r="24" spans="1:21">
      <c r="A24" s="38" t="s">
        <v>143</v>
      </c>
      <c r="B24" s="13" t="s">
        <v>144</v>
      </c>
      <c r="C24" s="13" t="s">
        <v>64</v>
      </c>
      <c r="D24" s="13" t="s">
        <v>65</v>
      </c>
      <c r="E24" s="14" t="s">
        <v>216</v>
      </c>
      <c r="F24" s="13" t="s">
        <v>213</v>
      </c>
      <c r="G24" s="36" t="s">
        <v>37</v>
      </c>
      <c r="H24" s="36" t="s">
        <v>48</v>
      </c>
      <c r="I24" s="37" t="s">
        <v>27</v>
      </c>
      <c r="J24" s="38"/>
      <c r="K24" s="37" t="s">
        <v>42</v>
      </c>
      <c r="L24" s="37" t="s">
        <v>20</v>
      </c>
      <c r="M24" s="37" t="s">
        <v>51</v>
      </c>
      <c r="N24" s="38"/>
      <c r="O24" s="37" t="s">
        <v>30</v>
      </c>
      <c r="P24" s="36" t="s">
        <v>62</v>
      </c>
      <c r="Q24" s="37" t="s">
        <v>62</v>
      </c>
      <c r="R24" s="38"/>
      <c r="S24" s="15" t="str">
        <f>"250,0"</f>
        <v>250,0</v>
      </c>
      <c r="T24" s="15" t="str">
        <f>"219,3250"</f>
        <v>219,3250</v>
      </c>
      <c r="U24" s="13" t="s">
        <v>191</v>
      </c>
    </row>
    <row r="25" spans="1:21">
      <c r="A25" s="35" t="s">
        <v>145</v>
      </c>
      <c r="B25" s="10" t="s">
        <v>146</v>
      </c>
      <c r="C25" s="10" t="s">
        <v>66</v>
      </c>
      <c r="D25" s="10" t="s">
        <v>67</v>
      </c>
      <c r="E25" s="11" t="s">
        <v>216</v>
      </c>
      <c r="F25" s="10" t="s">
        <v>213</v>
      </c>
      <c r="G25" s="33" t="s">
        <v>28</v>
      </c>
      <c r="H25" s="33" t="s">
        <v>29</v>
      </c>
      <c r="I25" s="34" t="s">
        <v>38</v>
      </c>
      <c r="J25" s="35"/>
      <c r="K25" s="34" t="s">
        <v>14</v>
      </c>
      <c r="L25" s="33" t="s">
        <v>22</v>
      </c>
      <c r="M25" s="33" t="s">
        <v>41</v>
      </c>
      <c r="N25" s="35"/>
      <c r="O25" s="33" t="s">
        <v>56</v>
      </c>
      <c r="P25" s="33" t="s">
        <v>30</v>
      </c>
      <c r="Q25" s="33" t="s">
        <v>68</v>
      </c>
      <c r="R25" s="35"/>
      <c r="S25" s="12" t="str">
        <f>"240,0"</f>
        <v>240,0</v>
      </c>
      <c r="T25" s="12" t="str">
        <f>"206,5920"</f>
        <v>206,5920</v>
      </c>
      <c r="U25" s="10" t="s">
        <v>191</v>
      </c>
    </row>
    <row r="27" spans="1:21" ht="16">
      <c r="A27" s="63" t="s">
        <v>69</v>
      </c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21">
      <c r="A28" s="32" t="s">
        <v>131</v>
      </c>
      <c r="B28" s="7" t="s">
        <v>147</v>
      </c>
      <c r="C28" s="7" t="s">
        <v>71</v>
      </c>
      <c r="D28" s="7" t="s">
        <v>72</v>
      </c>
      <c r="E28" s="8" t="s">
        <v>216</v>
      </c>
      <c r="F28" s="7" t="s">
        <v>213</v>
      </c>
      <c r="G28" s="30" t="s">
        <v>59</v>
      </c>
      <c r="H28" s="30" t="s">
        <v>73</v>
      </c>
      <c r="I28" s="30" t="s">
        <v>74</v>
      </c>
      <c r="J28" s="32"/>
      <c r="K28" s="30" t="s">
        <v>28</v>
      </c>
      <c r="L28" s="31" t="s">
        <v>29</v>
      </c>
      <c r="M28" s="31" t="s">
        <v>29</v>
      </c>
      <c r="N28" s="32"/>
      <c r="O28" s="30" t="s">
        <v>74</v>
      </c>
      <c r="P28" s="30" t="s">
        <v>75</v>
      </c>
      <c r="Q28" s="30" t="s">
        <v>76</v>
      </c>
      <c r="R28" s="32"/>
      <c r="S28" s="9" t="str">
        <f>"420,0"</f>
        <v>420,0</v>
      </c>
      <c r="T28" s="9" t="str">
        <f>"329,7840"</f>
        <v>329,7840</v>
      </c>
      <c r="U28" s="7"/>
    </row>
    <row r="29" spans="1:21">
      <c r="A29" s="38" t="s">
        <v>133</v>
      </c>
      <c r="B29" s="13" t="s">
        <v>148</v>
      </c>
      <c r="C29" s="13" t="s">
        <v>77</v>
      </c>
      <c r="D29" s="13" t="s">
        <v>78</v>
      </c>
      <c r="E29" s="14" t="s">
        <v>216</v>
      </c>
      <c r="F29" s="13" t="s">
        <v>213</v>
      </c>
      <c r="G29" s="37" t="s">
        <v>37</v>
      </c>
      <c r="H29" s="37" t="s">
        <v>79</v>
      </c>
      <c r="I29" s="37" t="s">
        <v>29</v>
      </c>
      <c r="J29" s="38"/>
      <c r="K29" s="37" t="s">
        <v>19</v>
      </c>
      <c r="L29" s="36" t="s">
        <v>80</v>
      </c>
      <c r="M29" s="37" t="s">
        <v>80</v>
      </c>
      <c r="N29" s="38"/>
      <c r="O29" s="37" t="s">
        <v>81</v>
      </c>
      <c r="P29" s="37" t="s">
        <v>82</v>
      </c>
      <c r="Q29" s="37" t="s">
        <v>83</v>
      </c>
      <c r="R29" s="38"/>
      <c r="S29" s="15" t="str">
        <f>"265,0"</f>
        <v>265,0</v>
      </c>
      <c r="T29" s="15" t="str">
        <f>"221,6725"</f>
        <v>221,6725</v>
      </c>
      <c r="U29" s="13"/>
    </row>
    <row r="30" spans="1:21">
      <c r="A30" s="38" t="s">
        <v>143</v>
      </c>
      <c r="B30" s="13" t="s">
        <v>149</v>
      </c>
      <c r="C30" s="13" t="s">
        <v>84</v>
      </c>
      <c r="D30" s="13" t="s">
        <v>78</v>
      </c>
      <c r="E30" s="14" t="s">
        <v>216</v>
      </c>
      <c r="F30" s="13" t="s">
        <v>213</v>
      </c>
      <c r="G30" s="37" t="s">
        <v>20</v>
      </c>
      <c r="H30" s="37" t="s">
        <v>51</v>
      </c>
      <c r="I30" s="36" t="s">
        <v>37</v>
      </c>
      <c r="J30" s="38"/>
      <c r="K30" s="37" t="s">
        <v>19</v>
      </c>
      <c r="L30" s="36" t="s">
        <v>42</v>
      </c>
      <c r="M30" s="36" t="s">
        <v>20</v>
      </c>
      <c r="N30" s="38"/>
      <c r="O30" s="37" t="s">
        <v>30</v>
      </c>
      <c r="P30" s="37" t="s">
        <v>62</v>
      </c>
      <c r="Q30" s="37" t="s">
        <v>63</v>
      </c>
      <c r="R30" s="38"/>
      <c r="S30" s="15" t="str">
        <f>"245,0"</f>
        <v>245,0</v>
      </c>
      <c r="T30" s="15" t="str">
        <f>"204,9425"</f>
        <v>204,9425</v>
      </c>
      <c r="U30" s="13" t="s">
        <v>191</v>
      </c>
    </row>
    <row r="31" spans="1:21">
      <c r="A31" s="38" t="s">
        <v>145</v>
      </c>
      <c r="B31" s="13" t="s">
        <v>150</v>
      </c>
      <c r="C31" s="13" t="s">
        <v>85</v>
      </c>
      <c r="D31" s="13" t="s">
        <v>86</v>
      </c>
      <c r="E31" s="14" t="s">
        <v>216</v>
      </c>
      <c r="F31" s="13" t="s">
        <v>213</v>
      </c>
      <c r="G31" s="37" t="s">
        <v>20</v>
      </c>
      <c r="H31" s="37" t="s">
        <v>51</v>
      </c>
      <c r="I31" s="37" t="s">
        <v>27</v>
      </c>
      <c r="J31" s="38"/>
      <c r="K31" s="37" t="s">
        <v>19</v>
      </c>
      <c r="L31" s="37" t="s">
        <v>20</v>
      </c>
      <c r="M31" s="36" t="s">
        <v>51</v>
      </c>
      <c r="N31" s="38"/>
      <c r="O31" s="37" t="s">
        <v>27</v>
      </c>
      <c r="P31" s="36" t="s">
        <v>29</v>
      </c>
      <c r="Q31" s="37" t="s">
        <v>56</v>
      </c>
      <c r="R31" s="38"/>
      <c r="S31" s="15" t="str">
        <f>"225,0"</f>
        <v>225,0</v>
      </c>
      <c r="T31" s="15" t="str">
        <f>"184,7700"</f>
        <v>184,7700</v>
      </c>
      <c r="U31" s="13" t="s">
        <v>191</v>
      </c>
    </row>
    <row r="32" spans="1:21">
      <c r="A32" s="35" t="s">
        <v>151</v>
      </c>
      <c r="B32" s="10" t="s">
        <v>152</v>
      </c>
      <c r="C32" s="10" t="s">
        <v>87</v>
      </c>
      <c r="D32" s="10" t="s">
        <v>88</v>
      </c>
      <c r="E32" s="11" t="s">
        <v>216</v>
      </c>
      <c r="F32" s="10" t="s">
        <v>213</v>
      </c>
      <c r="G32" s="33" t="s">
        <v>51</v>
      </c>
      <c r="H32" s="33" t="s">
        <v>37</v>
      </c>
      <c r="I32" s="33" t="s">
        <v>27</v>
      </c>
      <c r="J32" s="35"/>
      <c r="K32" s="33" t="s">
        <v>89</v>
      </c>
      <c r="L32" s="33" t="s">
        <v>22</v>
      </c>
      <c r="M32" s="34" t="s">
        <v>15</v>
      </c>
      <c r="N32" s="35"/>
      <c r="O32" s="34" t="s">
        <v>56</v>
      </c>
      <c r="P32" s="34" t="s">
        <v>30</v>
      </c>
      <c r="Q32" s="33" t="s">
        <v>30</v>
      </c>
      <c r="R32" s="35"/>
      <c r="S32" s="12" t="str">
        <f>"217,5"</f>
        <v>217,5</v>
      </c>
      <c r="T32" s="12" t="str">
        <f>"179,6115"</f>
        <v>179,6115</v>
      </c>
      <c r="U32" s="10"/>
    </row>
    <row r="34" spans="1:21" ht="16">
      <c r="A34" s="63" t="s">
        <v>90</v>
      </c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</row>
    <row r="35" spans="1:21">
      <c r="A35" s="32" t="s">
        <v>131</v>
      </c>
      <c r="B35" s="7" t="s">
        <v>153</v>
      </c>
      <c r="C35" s="7" t="s">
        <v>91</v>
      </c>
      <c r="D35" s="7" t="s">
        <v>92</v>
      </c>
      <c r="E35" s="8" t="s">
        <v>216</v>
      </c>
      <c r="F35" s="7" t="s">
        <v>213</v>
      </c>
      <c r="G35" s="30" t="s">
        <v>62</v>
      </c>
      <c r="H35" s="30" t="s">
        <v>93</v>
      </c>
      <c r="I35" s="30" t="s">
        <v>94</v>
      </c>
      <c r="J35" s="32"/>
      <c r="K35" s="30" t="s">
        <v>28</v>
      </c>
      <c r="L35" s="30" t="s">
        <v>29</v>
      </c>
      <c r="M35" s="30" t="s">
        <v>56</v>
      </c>
      <c r="N35" s="32"/>
      <c r="O35" s="31" t="s">
        <v>95</v>
      </c>
      <c r="P35" s="30" t="s">
        <v>95</v>
      </c>
      <c r="Q35" s="30" t="s">
        <v>58</v>
      </c>
      <c r="R35" s="32"/>
      <c r="S35" s="9" t="str">
        <f>"350,0"</f>
        <v>350,0</v>
      </c>
      <c r="T35" s="9" t="str">
        <f>"260,8550"</f>
        <v>260,8550</v>
      </c>
      <c r="U35" s="7" t="s">
        <v>191</v>
      </c>
    </row>
    <row r="36" spans="1:21">
      <c r="A36" s="38" t="s">
        <v>133</v>
      </c>
      <c r="B36" s="13" t="s">
        <v>154</v>
      </c>
      <c r="C36" s="13" t="s">
        <v>96</v>
      </c>
      <c r="D36" s="13" t="s">
        <v>97</v>
      </c>
      <c r="E36" s="14" t="s">
        <v>216</v>
      </c>
      <c r="F36" s="13" t="s">
        <v>213</v>
      </c>
      <c r="G36" s="37" t="s">
        <v>98</v>
      </c>
      <c r="H36" s="36" t="s">
        <v>68</v>
      </c>
      <c r="I36" s="37" t="s">
        <v>68</v>
      </c>
      <c r="J36" s="38"/>
      <c r="K36" s="37" t="s">
        <v>80</v>
      </c>
      <c r="L36" s="37" t="s">
        <v>51</v>
      </c>
      <c r="M36" s="37" t="s">
        <v>37</v>
      </c>
      <c r="N36" s="38"/>
      <c r="O36" s="37" t="s">
        <v>99</v>
      </c>
      <c r="P36" s="36" t="s">
        <v>95</v>
      </c>
      <c r="Q36" s="37" t="s">
        <v>100</v>
      </c>
      <c r="R36" s="38"/>
      <c r="S36" s="15" t="str">
        <f>"310,0"</f>
        <v>310,0</v>
      </c>
      <c r="T36" s="15" t="str">
        <f>"222,1460"</f>
        <v>222,1460</v>
      </c>
      <c r="U36" s="13" t="s">
        <v>191</v>
      </c>
    </row>
    <row r="37" spans="1:21">
      <c r="A37" s="38" t="s">
        <v>143</v>
      </c>
      <c r="B37" s="13" t="s">
        <v>155</v>
      </c>
      <c r="C37" s="13" t="s">
        <v>101</v>
      </c>
      <c r="D37" s="13" t="s">
        <v>102</v>
      </c>
      <c r="E37" s="14" t="s">
        <v>216</v>
      </c>
      <c r="F37" s="13" t="s">
        <v>213</v>
      </c>
      <c r="G37" s="37" t="s">
        <v>30</v>
      </c>
      <c r="H37" s="37" t="s">
        <v>103</v>
      </c>
      <c r="I37" s="36" t="s">
        <v>62</v>
      </c>
      <c r="J37" s="38"/>
      <c r="K37" s="37" t="s">
        <v>19</v>
      </c>
      <c r="L37" s="37" t="s">
        <v>80</v>
      </c>
      <c r="M37" s="37" t="s">
        <v>51</v>
      </c>
      <c r="N37" s="38"/>
      <c r="O37" s="36" t="s">
        <v>82</v>
      </c>
      <c r="P37" s="37" t="s">
        <v>93</v>
      </c>
      <c r="Q37" s="37" t="s">
        <v>94</v>
      </c>
      <c r="R37" s="38"/>
      <c r="S37" s="15" t="str">
        <f>"290,0"</f>
        <v>290,0</v>
      </c>
      <c r="T37" s="15" t="str">
        <f>"217,7900"</f>
        <v>217,7900</v>
      </c>
      <c r="U37" s="13"/>
    </row>
    <row r="38" spans="1:21">
      <c r="A38" s="35" t="s">
        <v>145</v>
      </c>
      <c r="B38" s="10" t="s">
        <v>156</v>
      </c>
      <c r="C38" s="10" t="s">
        <v>104</v>
      </c>
      <c r="D38" s="10" t="s">
        <v>105</v>
      </c>
      <c r="E38" s="11" t="s">
        <v>216</v>
      </c>
      <c r="F38" s="10" t="s">
        <v>213</v>
      </c>
      <c r="G38" s="33" t="s">
        <v>106</v>
      </c>
      <c r="H38" s="33" t="s">
        <v>13</v>
      </c>
      <c r="I38" s="33" t="s">
        <v>14</v>
      </c>
      <c r="J38" s="35"/>
      <c r="K38" s="33" t="s">
        <v>23</v>
      </c>
      <c r="L38" s="33" t="s">
        <v>13</v>
      </c>
      <c r="M38" s="33" t="s">
        <v>89</v>
      </c>
      <c r="N38" s="35"/>
      <c r="O38" s="33" t="s">
        <v>20</v>
      </c>
      <c r="P38" s="34" t="s">
        <v>37</v>
      </c>
      <c r="Q38" s="33" t="s">
        <v>37</v>
      </c>
      <c r="R38" s="35"/>
      <c r="S38" s="12" t="str">
        <f>"157,5"</f>
        <v>157,5</v>
      </c>
      <c r="T38" s="12" t="str">
        <f>"118,0305"</f>
        <v>118,0305</v>
      </c>
      <c r="U38" s="10" t="s">
        <v>152</v>
      </c>
    </row>
    <row r="40" spans="1:21" ht="16">
      <c r="A40" s="63" t="s">
        <v>107</v>
      </c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</row>
    <row r="41" spans="1:21">
      <c r="A41" s="40" t="s">
        <v>131</v>
      </c>
      <c r="B41" s="16" t="s">
        <v>157</v>
      </c>
      <c r="C41" s="16" t="s">
        <v>108</v>
      </c>
      <c r="D41" s="16" t="s">
        <v>109</v>
      </c>
      <c r="E41" s="17" t="s">
        <v>216</v>
      </c>
      <c r="F41" s="16" t="s">
        <v>213</v>
      </c>
      <c r="G41" s="39" t="s">
        <v>37</v>
      </c>
      <c r="H41" s="41" t="s">
        <v>79</v>
      </c>
      <c r="I41" s="39" t="s">
        <v>79</v>
      </c>
      <c r="J41" s="40"/>
      <c r="K41" s="39" t="s">
        <v>41</v>
      </c>
      <c r="L41" s="39" t="s">
        <v>42</v>
      </c>
      <c r="M41" s="41" t="s">
        <v>20</v>
      </c>
      <c r="N41" s="40"/>
      <c r="O41" s="39" t="s">
        <v>81</v>
      </c>
      <c r="P41" s="41" t="s">
        <v>82</v>
      </c>
      <c r="Q41" s="39" t="s">
        <v>82</v>
      </c>
      <c r="R41" s="40"/>
      <c r="S41" s="18" t="str">
        <f>"247,5"</f>
        <v>247,5</v>
      </c>
      <c r="T41" s="18" t="str">
        <f>"164,3895"</f>
        <v>164,3895</v>
      </c>
      <c r="U41" s="16" t="s">
        <v>152</v>
      </c>
    </row>
    <row r="43" spans="1:21" ht="16">
      <c r="A43" s="63" t="s">
        <v>110</v>
      </c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</row>
    <row r="44" spans="1:21">
      <c r="A44" s="40" t="s">
        <v>131</v>
      </c>
      <c r="B44" s="16" t="s">
        <v>158</v>
      </c>
      <c r="C44" s="16" t="s">
        <v>112</v>
      </c>
      <c r="D44" s="16" t="s">
        <v>113</v>
      </c>
      <c r="E44" s="17" t="s">
        <v>216</v>
      </c>
      <c r="F44" s="16" t="s">
        <v>213</v>
      </c>
      <c r="G44" s="39" t="s">
        <v>114</v>
      </c>
      <c r="H44" s="41" t="s">
        <v>115</v>
      </c>
      <c r="I44" s="39" t="s">
        <v>115</v>
      </c>
      <c r="J44" s="40"/>
      <c r="K44" s="39" t="s">
        <v>56</v>
      </c>
      <c r="L44" s="39" t="s">
        <v>30</v>
      </c>
      <c r="M44" s="39" t="s">
        <v>31</v>
      </c>
      <c r="N44" s="40"/>
      <c r="O44" s="39" t="s">
        <v>116</v>
      </c>
      <c r="P44" s="39" t="s">
        <v>117</v>
      </c>
      <c r="Q44" s="41" t="s">
        <v>76</v>
      </c>
      <c r="R44" s="40"/>
      <c r="S44" s="18" t="str">
        <f>"425,0"</f>
        <v>425,0</v>
      </c>
      <c r="T44" s="18" t="str">
        <f>"268,3875"</f>
        <v>268,3875</v>
      </c>
      <c r="U44" s="16"/>
    </row>
    <row r="46" spans="1:21" ht="16">
      <c r="A46" s="63" t="s">
        <v>118</v>
      </c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</row>
    <row r="47" spans="1:21">
      <c r="A47" s="40" t="s">
        <v>131</v>
      </c>
      <c r="B47" s="16" t="s">
        <v>159</v>
      </c>
      <c r="C47" s="16" t="s">
        <v>119</v>
      </c>
      <c r="D47" s="16" t="s">
        <v>120</v>
      </c>
      <c r="E47" s="17" t="s">
        <v>216</v>
      </c>
      <c r="F47" s="16" t="s">
        <v>213</v>
      </c>
      <c r="G47" s="39" t="s">
        <v>93</v>
      </c>
      <c r="H47" s="39" t="s">
        <v>63</v>
      </c>
      <c r="I47" s="39" t="s">
        <v>57</v>
      </c>
      <c r="J47" s="40"/>
      <c r="K47" s="39" t="s">
        <v>28</v>
      </c>
      <c r="L47" s="39" t="s">
        <v>29</v>
      </c>
      <c r="M47" s="39" t="s">
        <v>30</v>
      </c>
      <c r="N47" s="40"/>
      <c r="O47" s="41" t="s">
        <v>57</v>
      </c>
      <c r="P47" s="39" t="s">
        <v>57</v>
      </c>
      <c r="Q47" s="41" t="s">
        <v>59</v>
      </c>
      <c r="R47" s="40"/>
      <c r="S47" s="18" t="str">
        <f>"355,0"</f>
        <v>355,0</v>
      </c>
      <c r="T47" s="18" t="str">
        <f>"206,7520"</f>
        <v>206,7520</v>
      </c>
      <c r="U47" s="16" t="s">
        <v>191</v>
      </c>
    </row>
    <row r="49" spans="2:7" ht="16">
      <c r="F49" s="20"/>
      <c r="G49" s="5"/>
    </row>
    <row r="50" spans="2:7">
      <c r="G50" s="5"/>
    </row>
    <row r="51" spans="2:7" ht="18">
      <c r="B51" s="21" t="s">
        <v>121</v>
      </c>
      <c r="C51" s="21"/>
      <c r="G51" s="3"/>
    </row>
    <row r="52" spans="2:7" ht="16">
      <c r="B52" s="22" t="s">
        <v>192</v>
      </c>
      <c r="C52" s="22"/>
      <c r="G52" s="3"/>
    </row>
    <row r="53" spans="2:7" ht="14">
      <c r="B53" s="23"/>
      <c r="C53" s="24" t="s">
        <v>127</v>
      </c>
      <c r="G53" s="3"/>
    </row>
    <row r="54" spans="2:7" ht="14">
      <c r="B54" s="25" t="s">
        <v>122</v>
      </c>
      <c r="C54" s="25" t="s">
        <v>123</v>
      </c>
      <c r="D54" s="25" t="s">
        <v>193</v>
      </c>
      <c r="E54" s="26" t="s">
        <v>124</v>
      </c>
      <c r="F54" s="25" t="s">
        <v>125</v>
      </c>
      <c r="G54" s="3"/>
    </row>
    <row r="55" spans="2:7">
      <c r="B55" s="5" t="s">
        <v>70</v>
      </c>
      <c r="C55" s="5" t="s">
        <v>126</v>
      </c>
      <c r="D55" s="28" t="s">
        <v>128</v>
      </c>
      <c r="E55" s="29">
        <v>420</v>
      </c>
      <c r="F55" s="27">
        <v>329.78399991989102</v>
      </c>
      <c r="G55" s="3"/>
    </row>
    <row r="56" spans="2:7">
      <c r="B56" s="5" t="s">
        <v>53</v>
      </c>
      <c r="C56" s="5" t="s">
        <v>126</v>
      </c>
      <c r="D56" s="28" t="s">
        <v>129</v>
      </c>
      <c r="E56" s="29">
        <v>320</v>
      </c>
      <c r="F56" s="27">
        <v>272.92800903320301</v>
      </c>
      <c r="G56" s="3"/>
    </row>
    <row r="57" spans="2:7">
      <c r="B57" s="5" t="s">
        <v>111</v>
      </c>
      <c r="C57" s="5" t="s">
        <v>126</v>
      </c>
      <c r="D57" s="28" t="s">
        <v>130</v>
      </c>
      <c r="E57" s="29">
        <v>425</v>
      </c>
      <c r="F57" s="27">
        <v>268.38750243187002</v>
      </c>
      <c r="G57" s="3"/>
    </row>
    <row r="58" spans="2:7">
      <c r="E58" s="5"/>
      <c r="F58" s="19"/>
      <c r="G58" s="5"/>
    </row>
  </sheetData>
  <mergeCells count="23">
    <mergeCell ref="A27:R27"/>
    <mergeCell ref="A34:R34"/>
    <mergeCell ref="A40:R40"/>
    <mergeCell ref="A43:R43"/>
    <mergeCell ref="A46:R46"/>
    <mergeCell ref="A5:R5"/>
    <mergeCell ref="A9:R9"/>
    <mergeCell ref="A14:R14"/>
    <mergeCell ref="A17:R17"/>
    <mergeCell ref="A21:R21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6.5" style="5" bestFit="1" customWidth="1"/>
    <col min="4" max="4" width="20.83203125" style="5" bestFit="1" customWidth="1"/>
    <col min="5" max="5" width="10.1640625" style="19" bestFit="1" customWidth="1"/>
    <col min="6" max="6" width="29.83203125" style="5" bestFit="1" customWidth="1"/>
    <col min="7" max="10" width="4.5" style="28" customWidth="1"/>
    <col min="11" max="11" width="10.5" style="6" bestFit="1" customWidth="1"/>
    <col min="12" max="12" width="7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44" t="s">
        <v>207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3" t="s">
        <v>212</v>
      </c>
      <c r="B3" s="59" t="s">
        <v>0</v>
      </c>
      <c r="C3" s="55" t="s">
        <v>214</v>
      </c>
      <c r="D3" s="55" t="s">
        <v>6</v>
      </c>
      <c r="E3" s="42" t="s">
        <v>215</v>
      </c>
      <c r="F3" s="52" t="s">
        <v>5</v>
      </c>
      <c r="G3" s="52" t="s">
        <v>7</v>
      </c>
      <c r="H3" s="52"/>
      <c r="I3" s="52"/>
      <c r="J3" s="52"/>
      <c r="K3" s="42" t="s">
        <v>171</v>
      </c>
      <c r="L3" s="42" t="s">
        <v>3</v>
      </c>
      <c r="M3" s="57" t="s">
        <v>2</v>
      </c>
    </row>
    <row r="4" spans="1:13" s="1" customFormat="1" ht="21" customHeight="1" thickBot="1">
      <c r="A4" s="54"/>
      <c r="B4" s="60"/>
      <c r="C4" s="56"/>
      <c r="D4" s="56"/>
      <c r="E4" s="43"/>
      <c r="F4" s="56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58"/>
    </row>
    <row r="5" spans="1:13" ht="16">
      <c r="A5" s="61" t="s">
        <v>45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40" t="s">
        <v>131</v>
      </c>
      <c r="B6" s="16" t="s">
        <v>172</v>
      </c>
      <c r="C6" s="16" t="s">
        <v>160</v>
      </c>
      <c r="D6" s="16" t="s">
        <v>161</v>
      </c>
      <c r="E6" s="17" t="s">
        <v>216</v>
      </c>
      <c r="F6" s="16" t="s">
        <v>213</v>
      </c>
      <c r="G6" s="39" t="s">
        <v>37</v>
      </c>
      <c r="H6" s="39" t="s">
        <v>48</v>
      </c>
      <c r="I6" s="39" t="s">
        <v>28</v>
      </c>
      <c r="J6" s="40"/>
      <c r="K6" s="18" t="str">
        <f>"80,0"</f>
        <v>80,0</v>
      </c>
      <c r="L6" s="18" t="str">
        <f>"74,4000"</f>
        <v>74,4000</v>
      </c>
      <c r="M6" s="16" t="s">
        <v>191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6640625" style="5" customWidth="1"/>
    <col min="3" max="3" width="28.6640625" style="5" bestFit="1" customWidth="1"/>
    <col min="4" max="4" width="20.83203125" style="5" bestFit="1" customWidth="1"/>
    <col min="5" max="5" width="10.1640625" style="19" bestFit="1" customWidth="1"/>
    <col min="6" max="6" width="29.83203125" style="5" bestFit="1" customWidth="1"/>
    <col min="7" max="9" width="5.5" style="28" customWidth="1"/>
    <col min="10" max="10" width="4.5" style="28" customWidth="1"/>
    <col min="11" max="11" width="10.5" style="6" bestFit="1" customWidth="1"/>
    <col min="12" max="12" width="7.664062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44" t="s">
        <v>208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3" t="s">
        <v>212</v>
      </c>
      <c r="B3" s="59" t="s">
        <v>0</v>
      </c>
      <c r="C3" s="55" t="s">
        <v>214</v>
      </c>
      <c r="D3" s="55" t="s">
        <v>6</v>
      </c>
      <c r="E3" s="42" t="s">
        <v>215</v>
      </c>
      <c r="F3" s="52" t="s">
        <v>5</v>
      </c>
      <c r="G3" s="52" t="s">
        <v>8</v>
      </c>
      <c r="H3" s="52"/>
      <c r="I3" s="52"/>
      <c r="J3" s="52"/>
      <c r="K3" s="42" t="s">
        <v>171</v>
      </c>
      <c r="L3" s="42" t="s">
        <v>3</v>
      </c>
      <c r="M3" s="57" t="s">
        <v>2</v>
      </c>
    </row>
    <row r="4" spans="1:13" s="1" customFormat="1" ht="21" customHeight="1" thickBot="1">
      <c r="A4" s="54"/>
      <c r="B4" s="60"/>
      <c r="C4" s="56"/>
      <c r="D4" s="56"/>
      <c r="E4" s="43"/>
      <c r="F4" s="56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58"/>
    </row>
    <row r="5" spans="1:13" ht="16">
      <c r="A5" s="61" t="s">
        <v>45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40" t="s">
        <v>131</v>
      </c>
      <c r="B6" s="16" t="s">
        <v>172</v>
      </c>
      <c r="C6" s="16" t="s">
        <v>160</v>
      </c>
      <c r="D6" s="16" t="s">
        <v>161</v>
      </c>
      <c r="E6" s="17" t="s">
        <v>216</v>
      </c>
      <c r="F6" s="16" t="s">
        <v>213</v>
      </c>
      <c r="G6" s="39" t="s">
        <v>15</v>
      </c>
      <c r="H6" s="39" t="s">
        <v>19</v>
      </c>
      <c r="I6" s="39" t="s">
        <v>20</v>
      </c>
      <c r="J6" s="40"/>
      <c r="K6" s="18" t="str">
        <f>"60,0"</f>
        <v>60,0</v>
      </c>
      <c r="L6" s="18" t="str">
        <f>"55,8000"</f>
        <v>55,8000</v>
      </c>
      <c r="M6" s="16" t="s">
        <v>191</v>
      </c>
    </row>
    <row r="8" spans="1:13" ht="16">
      <c r="A8" s="63" t="s">
        <v>69</v>
      </c>
      <c r="B8" s="63"/>
      <c r="C8" s="64"/>
      <c r="D8" s="64"/>
      <c r="E8" s="64"/>
      <c r="F8" s="64"/>
      <c r="G8" s="64"/>
      <c r="H8" s="64"/>
      <c r="I8" s="64"/>
      <c r="J8" s="64"/>
    </row>
    <row r="9" spans="1:13">
      <c r="A9" s="32" t="s">
        <v>131</v>
      </c>
      <c r="B9" s="7" t="s">
        <v>173</v>
      </c>
      <c r="C9" s="7" t="s">
        <v>162</v>
      </c>
      <c r="D9" s="7" t="s">
        <v>163</v>
      </c>
      <c r="E9" s="8" t="s">
        <v>216</v>
      </c>
      <c r="F9" s="7" t="s">
        <v>213</v>
      </c>
      <c r="G9" s="30" t="s">
        <v>15</v>
      </c>
      <c r="H9" s="30" t="s">
        <v>80</v>
      </c>
      <c r="I9" s="30" t="s">
        <v>51</v>
      </c>
      <c r="J9" s="32"/>
      <c r="K9" s="9" t="str">
        <f>"65,0"</f>
        <v>65,0</v>
      </c>
      <c r="L9" s="9" t="str">
        <f>"53,0790"</f>
        <v>53,0790</v>
      </c>
      <c r="M9" s="7" t="s">
        <v>191</v>
      </c>
    </row>
    <row r="10" spans="1:13">
      <c r="A10" s="35" t="s">
        <v>133</v>
      </c>
      <c r="B10" s="10" t="s">
        <v>174</v>
      </c>
      <c r="C10" s="10" t="s">
        <v>164</v>
      </c>
      <c r="D10" s="10" t="s">
        <v>165</v>
      </c>
      <c r="E10" s="11" t="s">
        <v>216</v>
      </c>
      <c r="F10" s="10" t="s">
        <v>213</v>
      </c>
      <c r="G10" s="34" t="s">
        <v>15</v>
      </c>
      <c r="H10" s="33" t="s">
        <v>15</v>
      </c>
      <c r="I10" s="34" t="s">
        <v>41</v>
      </c>
      <c r="J10" s="35"/>
      <c r="K10" s="12" t="str">
        <f>"50,0"</f>
        <v>50,0</v>
      </c>
      <c r="L10" s="12" t="str">
        <f>"40,6650"</f>
        <v>40,6650</v>
      </c>
      <c r="M10" s="10"/>
    </row>
    <row r="12" spans="1:13" ht="16">
      <c r="A12" s="63" t="s">
        <v>166</v>
      </c>
      <c r="B12" s="63"/>
      <c r="C12" s="64"/>
      <c r="D12" s="64"/>
      <c r="E12" s="64"/>
      <c r="F12" s="64"/>
      <c r="G12" s="64"/>
      <c r="H12" s="64"/>
      <c r="I12" s="64"/>
      <c r="J12" s="64"/>
    </row>
    <row r="13" spans="1:13">
      <c r="A13" s="40" t="s">
        <v>131</v>
      </c>
      <c r="B13" s="16" t="s">
        <v>175</v>
      </c>
      <c r="C13" s="16" t="s">
        <v>194</v>
      </c>
      <c r="D13" s="16" t="s">
        <v>167</v>
      </c>
      <c r="E13" s="17" t="s">
        <v>218</v>
      </c>
      <c r="F13" s="16" t="s">
        <v>213</v>
      </c>
      <c r="G13" s="39" t="s">
        <v>63</v>
      </c>
      <c r="H13" s="41" t="s">
        <v>99</v>
      </c>
      <c r="I13" s="41" t="s">
        <v>99</v>
      </c>
      <c r="J13" s="40"/>
      <c r="K13" s="18" t="str">
        <f>"125,0"</f>
        <v>125,0</v>
      </c>
      <c r="L13" s="18" t="str">
        <f>"91,8448"</f>
        <v>91,8448</v>
      </c>
      <c r="M13" s="16"/>
    </row>
    <row r="15" spans="1:13" ht="16">
      <c r="A15" s="63" t="s">
        <v>107</v>
      </c>
      <c r="B15" s="63"/>
      <c r="C15" s="64"/>
      <c r="D15" s="64"/>
      <c r="E15" s="64"/>
      <c r="F15" s="64"/>
      <c r="G15" s="64"/>
      <c r="H15" s="64"/>
      <c r="I15" s="64"/>
      <c r="J15" s="64"/>
    </row>
    <row r="16" spans="1:13">
      <c r="A16" s="40" t="s">
        <v>131</v>
      </c>
      <c r="B16" s="16" t="s">
        <v>176</v>
      </c>
      <c r="C16" s="16" t="s">
        <v>168</v>
      </c>
      <c r="D16" s="16" t="s">
        <v>169</v>
      </c>
      <c r="E16" s="17" t="s">
        <v>217</v>
      </c>
      <c r="F16" s="16" t="s">
        <v>213</v>
      </c>
      <c r="G16" s="41" t="s">
        <v>31</v>
      </c>
      <c r="H16" s="39" t="s">
        <v>103</v>
      </c>
      <c r="I16" s="39" t="s">
        <v>62</v>
      </c>
      <c r="J16" s="40"/>
      <c r="K16" s="18" t="str">
        <f>"110,0"</f>
        <v>110,0</v>
      </c>
      <c r="L16" s="18" t="str">
        <f>"70,2240"</f>
        <v>70,2240</v>
      </c>
      <c r="M16" s="16" t="s">
        <v>191</v>
      </c>
    </row>
    <row r="18" spans="1:13" ht="16">
      <c r="A18" s="63" t="s">
        <v>110</v>
      </c>
      <c r="B18" s="63"/>
      <c r="C18" s="64"/>
      <c r="D18" s="64"/>
      <c r="E18" s="64"/>
      <c r="F18" s="64"/>
      <c r="G18" s="64"/>
      <c r="H18" s="64"/>
      <c r="I18" s="64"/>
      <c r="J18" s="64"/>
    </row>
    <row r="19" spans="1:13">
      <c r="A19" s="40" t="s">
        <v>131</v>
      </c>
      <c r="B19" s="16" t="s">
        <v>177</v>
      </c>
      <c r="C19" s="16" t="s">
        <v>195</v>
      </c>
      <c r="D19" s="16" t="s">
        <v>170</v>
      </c>
      <c r="E19" s="17" t="s">
        <v>219</v>
      </c>
      <c r="F19" s="16" t="s">
        <v>213</v>
      </c>
      <c r="G19" s="41" t="s">
        <v>27</v>
      </c>
      <c r="H19" s="39" t="s">
        <v>27</v>
      </c>
      <c r="I19" s="41" t="s">
        <v>79</v>
      </c>
      <c r="J19" s="40"/>
      <c r="K19" s="18" t="str">
        <f>"75,0"</f>
        <v>75,0</v>
      </c>
      <c r="L19" s="18" t="str">
        <f>"62,9775"</f>
        <v>62,9775</v>
      </c>
      <c r="M19" s="16"/>
    </row>
  </sheetData>
  <mergeCells count="16">
    <mergeCell ref="A8:J8"/>
    <mergeCell ref="A12:J12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"/>
  <sheetViews>
    <sheetView workbookViewId="0">
      <selection activeCell="D3" sqref="D3:D4"/>
    </sheetView>
  </sheetViews>
  <sheetFormatPr baseColWidth="10" defaultColWidth="9.1640625" defaultRowHeight="13"/>
  <cols>
    <col min="1" max="1" width="7.1640625" style="5" bestFit="1" customWidth="1"/>
    <col min="2" max="2" width="20.5" style="5" customWidth="1"/>
    <col min="3" max="3" width="25.1640625" style="5" bestFit="1" customWidth="1"/>
    <col min="4" max="4" width="20.83203125" style="5" bestFit="1" customWidth="1"/>
    <col min="5" max="5" width="10.1640625" style="19" bestFit="1" customWidth="1"/>
    <col min="6" max="6" width="29.83203125" style="5" bestFit="1" customWidth="1"/>
    <col min="7" max="8" width="4.5" style="28" customWidth="1"/>
    <col min="9" max="9" width="5.5" style="28" customWidth="1"/>
    <col min="10" max="10" width="4.5" style="28" customWidth="1"/>
    <col min="11" max="11" width="10.5" style="6" bestFit="1" customWidth="1"/>
    <col min="12" max="12" width="8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44" t="s">
        <v>209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3" t="s">
        <v>212</v>
      </c>
      <c r="B3" s="59" t="s">
        <v>0</v>
      </c>
      <c r="C3" s="55" t="s">
        <v>214</v>
      </c>
      <c r="D3" s="55" t="s">
        <v>6</v>
      </c>
      <c r="E3" s="42" t="s">
        <v>215</v>
      </c>
      <c r="F3" s="52" t="s">
        <v>5</v>
      </c>
      <c r="G3" s="52" t="s">
        <v>9</v>
      </c>
      <c r="H3" s="52"/>
      <c r="I3" s="52"/>
      <c r="J3" s="52"/>
      <c r="K3" s="42" t="s">
        <v>171</v>
      </c>
      <c r="L3" s="42" t="s">
        <v>3</v>
      </c>
      <c r="M3" s="57" t="s">
        <v>2</v>
      </c>
    </row>
    <row r="4" spans="1:13" s="1" customFormat="1" ht="21" customHeight="1" thickBot="1">
      <c r="A4" s="54"/>
      <c r="B4" s="60"/>
      <c r="C4" s="56"/>
      <c r="D4" s="56"/>
      <c r="E4" s="43"/>
      <c r="F4" s="56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58"/>
    </row>
    <row r="5" spans="1:13" ht="16">
      <c r="A5" s="61" t="s">
        <v>52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40" t="s">
        <v>131</v>
      </c>
      <c r="B6" s="16" t="s">
        <v>179</v>
      </c>
      <c r="C6" s="16" t="s">
        <v>178</v>
      </c>
      <c r="D6" s="16" t="s">
        <v>55</v>
      </c>
      <c r="E6" s="17" t="s">
        <v>217</v>
      </c>
      <c r="F6" s="16" t="s">
        <v>213</v>
      </c>
      <c r="G6" s="39" t="s">
        <v>28</v>
      </c>
      <c r="H6" s="39" t="s">
        <v>56</v>
      </c>
      <c r="I6" s="39" t="s">
        <v>31</v>
      </c>
      <c r="J6" s="40"/>
      <c r="K6" s="18" t="str">
        <f>"100,0"</f>
        <v>100,0</v>
      </c>
      <c r="L6" s="18" t="str">
        <f>"111,4900"</f>
        <v>111,4900</v>
      </c>
      <c r="M6" s="16" t="s">
        <v>191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8.6640625" style="5" bestFit="1" customWidth="1"/>
    <col min="4" max="4" width="20.83203125" style="5" bestFit="1" customWidth="1"/>
    <col min="5" max="5" width="10.1640625" style="19" bestFit="1" customWidth="1"/>
    <col min="6" max="6" width="29.83203125" style="5" bestFit="1" customWidth="1"/>
    <col min="7" max="10" width="4.5" style="28" customWidth="1"/>
    <col min="11" max="11" width="10.5" style="6" bestFit="1" customWidth="1"/>
    <col min="12" max="12" width="7.5" style="6" bestFit="1" customWidth="1"/>
    <col min="13" max="13" width="26.1640625" style="5" customWidth="1"/>
    <col min="14" max="16384" width="9.1640625" style="3"/>
  </cols>
  <sheetData>
    <row r="1" spans="1:13" s="2" customFormat="1" ht="29" customHeight="1">
      <c r="A1" s="44" t="s">
        <v>210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3" t="s">
        <v>212</v>
      </c>
      <c r="B3" s="59" t="s">
        <v>0</v>
      </c>
      <c r="C3" s="55" t="s">
        <v>214</v>
      </c>
      <c r="D3" s="55" t="s">
        <v>6</v>
      </c>
      <c r="E3" s="42" t="s">
        <v>215</v>
      </c>
      <c r="F3" s="52" t="s">
        <v>5</v>
      </c>
      <c r="G3" s="52" t="s">
        <v>211</v>
      </c>
      <c r="H3" s="52"/>
      <c r="I3" s="52"/>
      <c r="J3" s="52"/>
      <c r="K3" s="42" t="s">
        <v>171</v>
      </c>
      <c r="L3" s="42" t="s">
        <v>3</v>
      </c>
      <c r="M3" s="57" t="s">
        <v>2</v>
      </c>
    </row>
    <row r="4" spans="1:13" s="1" customFormat="1" ht="21" customHeight="1" thickBot="1">
      <c r="A4" s="54"/>
      <c r="B4" s="60"/>
      <c r="C4" s="56"/>
      <c r="D4" s="56"/>
      <c r="E4" s="43"/>
      <c r="F4" s="56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58"/>
    </row>
    <row r="5" spans="1:13" ht="16">
      <c r="A5" s="61" t="s">
        <v>24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40" t="s">
        <v>131</v>
      </c>
      <c r="B6" s="16" t="s">
        <v>137</v>
      </c>
      <c r="C6" s="16" t="s">
        <v>35</v>
      </c>
      <c r="D6" s="16" t="s">
        <v>36</v>
      </c>
      <c r="E6" s="17" t="s">
        <v>217</v>
      </c>
      <c r="F6" s="16" t="s">
        <v>213</v>
      </c>
      <c r="G6" s="39" t="s">
        <v>16</v>
      </c>
      <c r="H6" s="39" t="s">
        <v>17</v>
      </c>
      <c r="I6" s="41" t="s">
        <v>18</v>
      </c>
      <c r="J6" s="40"/>
      <c r="K6" s="18" t="str">
        <f>"25,0"</f>
        <v>25,0</v>
      </c>
      <c r="L6" s="18" t="str">
        <f>"27,6900"</f>
        <v>27,6900</v>
      </c>
      <c r="M6" s="16"/>
    </row>
    <row r="8" spans="1:13" ht="16">
      <c r="A8" s="63" t="s">
        <v>45</v>
      </c>
      <c r="B8" s="63"/>
      <c r="C8" s="64"/>
      <c r="D8" s="64"/>
      <c r="E8" s="64"/>
      <c r="F8" s="64"/>
      <c r="G8" s="64"/>
      <c r="H8" s="64"/>
      <c r="I8" s="64"/>
      <c r="J8" s="64"/>
    </row>
    <row r="9" spans="1:13">
      <c r="A9" s="40" t="s">
        <v>131</v>
      </c>
      <c r="B9" s="16" t="s">
        <v>172</v>
      </c>
      <c r="C9" s="16" t="s">
        <v>204</v>
      </c>
      <c r="D9" s="16" t="s">
        <v>161</v>
      </c>
      <c r="E9" s="17" t="s">
        <v>216</v>
      </c>
      <c r="F9" s="16" t="s">
        <v>213</v>
      </c>
      <c r="G9" s="39" t="s">
        <v>106</v>
      </c>
      <c r="H9" s="39" t="s">
        <v>23</v>
      </c>
      <c r="I9" s="41" t="s">
        <v>89</v>
      </c>
      <c r="J9" s="40"/>
      <c r="K9" s="18" t="str">
        <f>"37,5"</f>
        <v>37,5</v>
      </c>
      <c r="L9" s="18" t="str">
        <f>"34,2394"</f>
        <v>34,2394</v>
      </c>
      <c r="M9" s="16" t="s">
        <v>191</v>
      </c>
    </row>
    <row r="11" spans="1:13" ht="16">
      <c r="A11" s="63" t="s">
        <v>52</v>
      </c>
      <c r="B11" s="63"/>
      <c r="C11" s="64"/>
      <c r="D11" s="64"/>
      <c r="E11" s="64"/>
      <c r="F11" s="64"/>
      <c r="G11" s="64"/>
      <c r="H11" s="64"/>
      <c r="I11" s="64"/>
      <c r="J11" s="64"/>
    </row>
    <row r="12" spans="1:13">
      <c r="A12" s="32" t="s">
        <v>131</v>
      </c>
      <c r="B12" s="7" t="s">
        <v>144</v>
      </c>
      <c r="C12" s="7" t="s">
        <v>197</v>
      </c>
      <c r="D12" s="7" t="s">
        <v>180</v>
      </c>
      <c r="E12" s="8" t="s">
        <v>216</v>
      </c>
      <c r="F12" s="7" t="s">
        <v>213</v>
      </c>
      <c r="G12" s="30" t="s">
        <v>13</v>
      </c>
      <c r="H12" s="30" t="s">
        <v>14</v>
      </c>
      <c r="I12" s="30" t="s">
        <v>22</v>
      </c>
      <c r="J12" s="32"/>
      <c r="K12" s="9" t="str">
        <f>"47,5"</f>
        <v>47,5</v>
      </c>
      <c r="L12" s="9" t="str">
        <f>"40,6268"</f>
        <v>40,6268</v>
      </c>
      <c r="M12" s="7" t="s">
        <v>191</v>
      </c>
    </row>
    <row r="13" spans="1:13">
      <c r="A13" s="38" t="s">
        <v>133</v>
      </c>
      <c r="B13" s="13" t="s">
        <v>142</v>
      </c>
      <c r="C13" s="13" t="s">
        <v>198</v>
      </c>
      <c r="D13" s="13" t="s">
        <v>61</v>
      </c>
      <c r="E13" s="14" t="s">
        <v>216</v>
      </c>
      <c r="F13" s="13" t="s">
        <v>213</v>
      </c>
      <c r="G13" s="37" t="s">
        <v>106</v>
      </c>
      <c r="H13" s="37" t="s">
        <v>13</v>
      </c>
      <c r="I13" s="36" t="s">
        <v>14</v>
      </c>
      <c r="J13" s="38"/>
      <c r="K13" s="15" t="str">
        <f>"40,0"</f>
        <v>40,0</v>
      </c>
      <c r="L13" s="15" t="str">
        <f>"33,6980"</f>
        <v>33,6980</v>
      </c>
      <c r="M13" s="13"/>
    </row>
    <row r="14" spans="1:13">
      <c r="A14" s="35" t="s">
        <v>143</v>
      </c>
      <c r="B14" s="10" t="s">
        <v>146</v>
      </c>
      <c r="C14" s="10" t="s">
        <v>199</v>
      </c>
      <c r="D14" s="10" t="s">
        <v>67</v>
      </c>
      <c r="E14" s="11" t="s">
        <v>216</v>
      </c>
      <c r="F14" s="10" t="s">
        <v>213</v>
      </c>
      <c r="G14" s="33" t="s">
        <v>181</v>
      </c>
      <c r="H14" s="33" t="s">
        <v>18</v>
      </c>
      <c r="I14" s="34" t="s">
        <v>182</v>
      </c>
      <c r="J14" s="35"/>
      <c r="K14" s="12" t="str">
        <f>"27,5"</f>
        <v>27,5</v>
      </c>
      <c r="L14" s="12" t="str">
        <f>"23,1289"</f>
        <v>23,1289</v>
      </c>
      <c r="M14" s="10" t="s">
        <v>191</v>
      </c>
    </row>
    <row r="16" spans="1:13" ht="16">
      <c r="A16" s="63" t="s">
        <v>69</v>
      </c>
      <c r="B16" s="63"/>
      <c r="C16" s="64"/>
      <c r="D16" s="64"/>
      <c r="E16" s="64"/>
      <c r="F16" s="64"/>
      <c r="G16" s="64"/>
      <c r="H16" s="64"/>
      <c r="I16" s="64"/>
      <c r="J16" s="64"/>
    </row>
    <row r="17" spans="1:13">
      <c r="A17" s="32" t="s">
        <v>131</v>
      </c>
      <c r="B17" s="7" t="s">
        <v>188</v>
      </c>
      <c r="C17" s="7" t="s">
        <v>200</v>
      </c>
      <c r="D17" s="7" t="s">
        <v>183</v>
      </c>
      <c r="E17" s="8" t="s">
        <v>216</v>
      </c>
      <c r="F17" s="7" t="s">
        <v>213</v>
      </c>
      <c r="G17" s="30" t="s">
        <v>106</v>
      </c>
      <c r="H17" s="30" t="s">
        <v>13</v>
      </c>
      <c r="I17" s="30" t="s">
        <v>14</v>
      </c>
      <c r="J17" s="32"/>
      <c r="K17" s="9" t="str">
        <f>"45,0"</f>
        <v>45,0</v>
      </c>
      <c r="L17" s="9" t="str">
        <f>"35,4848"</f>
        <v>35,4848</v>
      </c>
      <c r="M17" s="7" t="s">
        <v>191</v>
      </c>
    </row>
    <row r="18" spans="1:13">
      <c r="A18" s="35" t="s">
        <v>133</v>
      </c>
      <c r="B18" s="10" t="s">
        <v>150</v>
      </c>
      <c r="C18" s="10" t="s">
        <v>201</v>
      </c>
      <c r="D18" s="10" t="s">
        <v>86</v>
      </c>
      <c r="E18" s="11" t="s">
        <v>216</v>
      </c>
      <c r="F18" s="10" t="s">
        <v>213</v>
      </c>
      <c r="G18" s="33" t="s">
        <v>13</v>
      </c>
      <c r="H18" s="34" t="s">
        <v>14</v>
      </c>
      <c r="I18" s="34" t="s">
        <v>14</v>
      </c>
      <c r="J18" s="35"/>
      <c r="K18" s="12" t="str">
        <f>"40,0"</f>
        <v>40,0</v>
      </c>
      <c r="L18" s="12" t="str">
        <f>"32,0020"</f>
        <v>32,0020</v>
      </c>
      <c r="M18" s="10" t="s">
        <v>191</v>
      </c>
    </row>
    <row r="20" spans="1:13" ht="16">
      <c r="A20" s="63" t="s">
        <v>90</v>
      </c>
      <c r="B20" s="63"/>
      <c r="C20" s="64"/>
      <c r="D20" s="64"/>
      <c r="E20" s="64"/>
      <c r="F20" s="64"/>
      <c r="G20" s="64"/>
      <c r="H20" s="64"/>
      <c r="I20" s="64"/>
      <c r="J20" s="64"/>
    </row>
    <row r="21" spans="1:13">
      <c r="A21" s="40" t="s">
        <v>131</v>
      </c>
      <c r="B21" s="16" t="s">
        <v>153</v>
      </c>
      <c r="C21" s="16" t="s">
        <v>202</v>
      </c>
      <c r="D21" s="16" t="s">
        <v>184</v>
      </c>
      <c r="E21" s="17" t="s">
        <v>216</v>
      </c>
      <c r="F21" s="16" t="s">
        <v>213</v>
      </c>
      <c r="G21" s="39" t="s">
        <v>15</v>
      </c>
      <c r="H21" s="41" t="s">
        <v>41</v>
      </c>
      <c r="I21" s="39" t="s">
        <v>41</v>
      </c>
      <c r="J21" s="40"/>
      <c r="K21" s="18" t="str">
        <f>"52,5"</f>
        <v>52,5</v>
      </c>
      <c r="L21" s="18" t="str">
        <f>"38,0415"</f>
        <v>38,0415</v>
      </c>
      <c r="M21" s="16" t="s">
        <v>191</v>
      </c>
    </row>
    <row r="23" spans="1:13" ht="16">
      <c r="A23" s="63" t="s">
        <v>166</v>
      </c>
      <c r="B23" s="63"/>
      <c r="C23" s="64"/>
      <c r="D23" s="64"/>
      <c r="E23" s="64"/>
      <c r="F23" s="64"/>
      <c r="G23" s="64"/>
      <c r="H23" s="64"/>
      <c r="I23" s="64"/>
      <c r="J23" s="64"/>
    </row>
    <row r="24" spans="1:13">
      <c r="A24" s="32" t="s">
        <v>131</v>
      </c>
      <c r="B24" s="7" t="s">
        <v>189</v>
      </c>
      <c r="C24" s="7" t="s">
        <v>203</v>
      </c>
      <c r="D24" s="7" t="s">
        <v>185</v>
      </c>
      <c r="E24" s="8" t="s">
        <v>216</v>
      </c>
      <c r="F24" s="7" t="s">
        <v>213</v>
      </c>
      <c r="G24" s="30" t="s">
        <v>106</v>
      </c>
      <c r="H24" s="30" t="s">
        <v>89</v>
      </c>
      <c r="I24" s="30" t="s">
        <v>15</v>
      </c>
      <c r="J24" s="32"/>
      <c r="K24" s="9" t="str">
        <f>"50,0"</f>
        <v>50,0</v>
      </c>
      <c r="L24" s="9" t="str">
        <f>"33,0600"</f>
        <v>33,0600</v>
      </c>
      <c r="M24" s="7" t="s">
        <v>191</v>
      </c>
    </row>
    <row r="25" spans="1:13">
      <c r="A25" s="35" t="s">
        <v>131</v>
      </c>
      <c r="B25" s="10" t="s">
        <v>175</v>
      </c>
      <c r="C25" s="10" t="s">
        <v>196</v>
      </c>
      <c r="D25" s="10" t="s">
        <v>167</v>
      </c>
      <c r="E25" s="11" t="s">
        <v>220</v>
      </c>
      <c r="F25" s="10" t="s">
        <v>213</v>
      </c>
      <c r="G25" s="33" t="s">
        <v>20</v>
      </c>
      <c r="H25" s="33" t="s">
        <v>80</v>
      </c>
      <c r="I25" s="34" t="s">
        <v>51</v>
      </c>
      <c r="J25" s="35"/>
      <c r="K25" s="12" t="str">
        <f>"62,5"</f>
        <v>62,5</v>
      </c>
      <c r="L25" s="12" t="str">
        <f>"43,6249"</f>
        <v>43,6249</v>
      </c>
      <c r="M25" s="10"/>
    </row>
    <row r="27" spans="1:13" ht="16">
      <c r="A27" s="63" t="s">
        <v>186</v>
      </c>
      <c r="B27" s="63"/>
      <c r="C27" s="64"/>
      <c r="D27" s="64"/>
      <c r="E27" s="64"/>
      <c r="F27" s="64"/>
      <c r="G27" s="64"/>
      <c r="H27" s="64"/>
      <c r="I27" s="64"/>
      <c r="J27" s="64"/>
    </row>
    <row r="28" spans="1:13">
      <c r="A28" s="40" t="s">
        <v>131</v>
      </c>
      <c r="B28" s="16" t="s">
        <v>190</v>
      </c>
      <c r="C28" s="16" t="s">
        <v>205</v>
      </c>
      <c r="D28" s="16" t="s">
        <v>187</v>
      </c>
      <c r="E28" s="17" t="s">
        <v>216</v>
      </c>
      <c r="F28" s="16" t="s">
        <v>213</v>
      </c>
      <c r="G28" s="39" t="s">
        <v>19</v>
      </c>
      <c r="H28" s="41" t="s">
        <v>20</v>
      </c>
      <c r="I28" s="41" t="s">
        <v>20</v>
      </c>
      <c r="J28" s="40"/>
      <c r="K28" s="18" t="str">
        <f>"55,0"</f>
        <v>55,0</v>
      </c>
      <c r="L28" s="18" t="str">
        <f>"30,9375"</f>
        <v>30,9375</v>
      </c>
      <c r="M28" s="16" t="s">
        <v>191</v>
      </c>
    </row>
  </sheetData>
  <mergeCells count="18">
    <mergeCell ref="A27:J27"/>
    <mergeCell ref="K3:K4"/>
    <mergeCell ref="L3:L4"/>
    <mergeCell ref="M3:M4"/>
    <mergeCell ref="A5:J5"/>
    <mergeCell ref="B3:B4"/>
    <mergeCell ref="A8:J8"/>
    <mergeCell ref="A11:J11"/>
    <mergeCell ref="A16:J16"/>
    <mergeCell ref="A20:J20"/>
    <mergeCell ref="A23:J2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IPL ПЛ без экипировки</vt:lpstr>
      <vt:lpstr>IPL Присед без экипировки</vt:lpstr>
      <vt:lpstr>IPL Жим без экипировки</vt:lpstr>
      <vt:lpstr>IPL Тяга без экипировки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2024-12-17T19:42:39Z</dcterms:modified>
</cp:coreProperties>
</file>