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Октябрь/"/>
    </mc:Choice>
  </mc:AlternateContent>
  <xr:revisionPtr revIDLastSave="0" documentId="13_ncr:1_{BAF408FC-285C-7A4F-89BC-51BD98604048}" xr6:coauthVersionLast="45" xr6:coauthVersionMax="45" xr10:uidLastSave="{00000000-0000-0000-0000-000000000000}"/>
  <bookViews>
    <workbookView xWindow="1440" yWindow="460" windowWidth="27360" windowHeight="1592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Строгий подъём на бицепс" sheetId="8" r:id="rId4"/>
  </sheets>
  <definedNames>
    <definedName name="_FilterDatabase" localSheetId="0" hidden="1">'WRPF ПЛ без экипировки'!$A$1:$S$3</definedName>
  </definedNames>
  <calcPr calcId="152511"/>
</workbook>
</file>

<file path=xl/calcChain.xml><?xml version="1.0" encoding="utf-8"?>
<calcChain xmlns="http://schemas.openxmlformats.org/spreadsheetml/2006/main">
  <c r="L41" i="8" l="1"/>
  <c r="K41" i="8"/>
  <c r="L38" i="8"/>
  <c r="K38" i="8"/>
  <c r="L37" i="8"/>
  <c r="K37" i="8"/>
  <c r="L36" i="8"/>
  <c r="K36" i="8"/>
  <c r="L33" i="8"/>
  <c r="K33" i="8"/>
  <c r="L32" i="8"/>
  <c r="K32" i="8"/>
  <c r="L31" i="8"/>
  <c r="K31" i="8"/>
  <c r="L30" i="8"/>
  <c r="K30" i="8"/>
  <c r="L27" i="8"/>
  <c r="K27" i="8"/>
  <c r="L26" i="8"/>
  <c r="K26" i="8"/>
  <c r="L25" i="8"/>
  <c r="K25" i="8"/>
  <c r="L22" i="8"/>
  <c r="K22" i="8"/>
  <c r="L21" i="8"/>
  <c r="K21" i="8"/>
  <c r="L18" i="8"/>
  <c r="K18" i="8"/>
  <c r="L17" i="8"/>
  <c r="K17" i="8"/>
  <c r="L14" i="8"/>
  <c r="K14" i="8"/>
  <c r="L13" i="8"/>
  <c r="K13" i="8"/>
  <c r="L10" i="8"/>
  <c r="K10" i="8"/>
  <c r="L9" i="8"/>
  <c r="K9" i="8"/>
  <c r="L6" i="8"/>
  <c r="K6" i="8"/>
  <c r="L47" i="7" l="1"/>
  <c r="K47" i="7"/>
  <c r="L44" i="7"/>
  <c r="K44" i="7"/>
  <c r="L43" i="7"/>
  <c r="K43" i="7"/>
  <c r="L40" i="7"/>
  <c r="K40" i="7"/>
  <c r="L39" i="7"/>
  <c r="K39" i="7"/>
  <c r="L36" i="7"/>
  <c r="K36" i="7"/>
  <c r="L35" i="7"/>
  <c r="K35" i="7"/>
  <c r="L34" i="7"/>
  <c r="K34" i="7"/>
  <c r="L33" i="7"/>
  <c r="K33" i="7"/>
  <c r="L30" i="7"/>
  <c r="K30" i="7"/>
  <c r="L27" i="7"/>
  <c r="K27" i="7"/>
  <c r="L26" i="7"/>
  <c r="K26" i="7"/>
  <c r="L23" i="7"/>
  <c r="K23" i="7"/>
  <c r="L20" i="7"/>
  <c r="K20" i="7"/>
  <c r="L17" i="7"/>
  <c r="K17" i="7"/>
  <c r="L14" i="7"/>
  <c r="K14" i="7"/>
  <c r="L11" i="7"/>
  <c r="K11" i="7"/>
  <c r="L8" i="7"/>
  <c r="K8" i="7"/>
  <c r="L7" i="7"/>
  <c r="K7" i="7"/>
  <c r="L6" i="7"/>
  <c r="K6" i="7"/>
  <c r="L41" i="6"/>
  <c r="K41" i="6"/>
  <c r="L38" i="6"/>
  <c r="K38" i="6"/>
  <c r="L37" i="6"/>
  <c r="K37" i="6"/>
  <c r="L36" i="6"/>
  <c r="K36" i="6"/>
  <c r="L33" i="6"/>
  <c r="K33" i="6"/>
  <c r="L32" i="6"/>
  <c r="K32" i="6"/>
  <c r="L31" i="6"/>
  <c r="K31" i="6"/>
  <c r="L30" i="6"/>
  <c r="K30" i="6"/>
  <c r="L27" i="6"/>
  <c r="K27" i="6"/>
  <c r="L24" i="6"/>
  <c r="K24" i="6"/>
  <c r="L23" i="6"/>
  <c r="K23" i="6"/>
  <c r="L22" i="6"/>
  <c r="K22" i="6"/>
  <c r="L19" i="6"/>
  <c r="K19" i="6"/>
  <c r="L18" i="6"/>
  <c r="K18" i="6"/>
  <c r="L15" i="6"/>
  <c r="K15" i="6"/>
  <c r="L14" i="6"/>
  <c r="K14" i="6"/>
  <c r="L11" i="6"/>
  <c r="K11" i="6"/>
  <c r="L8" i="6"/>
  <c r="K8" i="6"/>
  <c r="L7" i="6"/>
  <c r="K7" i="6"/>
  <c r="L6" i="6"/>
  <c r="K6" i="6"/>
  <c r="T36" i="5"/>
  <c r="S36" i="5"/>
  <c r="T33" i="5"/>
  <c r="S33" i="5"/>
  <c r="T32" i="5"/>
  <c r="S32" i="5"/>
  <c r="T29" i="5"/>
  <c r="S29" i="5"/>
  <c r="T28" i="5"/>
  <c r="S28" i="5"/>
  <c r="T25" i="5"/>
  <c r="S25" i="5"/>
  <c r="T24" i="5"/>
  <c r="S24" i="5"/>
  <c r="T21" i="5"/>
  <c r="S21" i="5"/>
  <c r="T20" i="5"/>
  <c r="S20" i="5"/>
  <c r="T17" i="5"/>
  <c r="S17" i="5"/>
  <c r="T14" i="5"/>
  <c r="S14" i="5"/>
  <c r="T11" i="5"/>
  <c r="S11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<sst xmlns="http://schemas.openxmlformats.org/spreadsheetml/2006/main" count="1088" uniqueCount="342">
  <si>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</si>
  <si>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</si>
  <si>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</si>
  <si>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</si>
  <si>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</si>
  <si>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</si>
  <si>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</si>
  <si>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</si>
  <si>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</si>
  <si>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</si>
  <si>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</si>
  <si>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 xml:space="preserve">Новичихина Анастасия </t>
  </si>
  <si>
    <t>49,10</t>
  </si>
  <si>
    <t>60,0</t>
  </si>
  <si>
    <t>65,0</t>
  </si>
  <si>
    <t>70,0</t>
  </si>
  <si>
    <t>27,5</t>
  </si>
  <si>
    <t>32,5</t>
  </si>
  <si>
    <t>37,5</t>
  </si>
  <si>
    <t>75,0</t>
  </si>
  <si>
    <t>77,5</t>
  </si>
  <si>
    <t>Открытая (31.08.2007)/17</t>
  </si>
  <si>
    <t>ВЕСОВАЯ КАТЕГОРИЯ   56</t>
  </si>
  <si>
    <t xml:space="preserve">Зайникаева Ксения </t>
  </si>
  <si>
    <t>Юниорки (06.02.2004)/20</t>
  </si>
  <si>
    <t>55,40</t>
  </si>
  <si>
    <t>95,0</t>
  </si>
  <si>
    <t>97,5</t>
  </si>
  <si>
    <t>100,0</t>
  </si>
  <si>
    <t>50,0</t>
  </si>
  <si>
    <t>55,0</t>
  </si>
  <si>
    <t>105,0</t>
  </si>
  <si>
    <t>112,5</t>
  </si>
  <si>
    <t>115,0</t>
  </si>
  <si>
    <t>Открытая (06.02.2004)/20</t>
  </si>
  <si>
    <t>ВЕСОВАЯ КАТЕГОРИЯ   60</t>
  </si>
  <si>
    <t xml:space="preserve">Вишняк Анна </t>
  </si>
  <si>
    <t>Открытая (12.12.1984)/39</t>
  </si>
  <si>
    <t>58,40</t>
  </si>
  <si>
    <t>ВЕСОВАЯ КАТЕГОРИЯ   67.5</t>
  </si>
  <si>
    <t xml:space="preserve">Медведева Александра </t>
  </si>
  <si>
    <t>Открытая (28.01.1996)/28</t>
  </si>
  <si>
    <t>65,90</t>
  </si>
  <si>
    <t>125,0</t>
  </si>
  <si>
    <t>135,0</t>
  </si>
  <si>
    <t>67,5</t>
  </si>
  <si>
    <t>72,5</t>
  </si>
  <si>
    <t>145,0</t>
  </si>
  <si>
    <t>155,0</t>
  </si>
  <si>
    <t>162,5</t>
  </si>
  <si>
    <t>ВЕСОВАЯ КАТЕГОРИЯ   90+</t>
  </si>
  <si>
    <t>Открытая (05.12.2009)/14</t>
  </si>
  <si>
    <t>107,90</t>
  </si>
  <si>
    <t>80,0</t>
  </si>
  <si>
    <t>90,0</t>
  </si>
  <si>
    <t>45,0</t>
  </si>
  <si>
    <t>110,0</t>
  </si>
  <si>
    <t xml:space="preserve">Колесников Андрей </t>
  </si>
  <si>
    <t>66,50</t>
  </si>
  <si>
    <t>102,5</t>
  </si>
  <si>
    <t>47,5</t>
  </si>
  <si>
    <t>52,5</t>
  </si>
  <si>
    <t>85,0</t>
  </si>
  <si>
    <t>Открытая (03.04.2004)/20</t>
  </si>
  <si>
    <t>66,70</t>
  </si>
  <si>
    <t>120,0</t>
  </si>
  <si>
    <t>130,0</t>
  </si>
  <si>
    <t>140,0</t>
  </si>
  <si>
    <t>ВЕСОВАЯ КАТЕГОРИЯ   75</t>
  </si>
  <si>
    <t xml:space="preserve">Шефер Матфей </t>
  </si>
  <si>
    <t>75,00</t>
  </si>
  <si>
    <t>150,0</t>
  </si>
  <si>
    <t>165,0</t>
  </si>
  <si>
    <t>92,5</t>
  </si>
  <si>
    <t>160,0</t>
  </si>
  <si>
    <t>170,0</t>
  </si>
  <si>
    <t>180,0</t>
  </si>
  <si>
    <t>Открытая (05.05.1997)/27</t>
  </si>
  <si>
    <t>72,80</t>
  </si>
  <si>
    <t>ВЕСОВАЯ КАТЕГОРИЯ   90</t>
  </si>
  <si>
    <t xml:space="preserve">Панин Сергей </t>
  </si>
  <si>
    <t>Открытая (21.04.2000)/24</t>
  </si>
  <si>
    <t>87,40</t>
  </si>
  <si>
    <t>190,0</t>
  </si>
  <si>
    <t>200,0</t>
  </si>
  <si>
    <t>210,0</t>
  </si>
  <si>
    <t>215,0</t>
  </si>
  <si>
    <t xml:space="preserve">Белоусов Андрей </t>
  </si>
  <si>
    <t>Открытая (22.02.2001)/23</t>
  </si>
  <si>
    <t>89,10</t>
  </si>
  <si>
    <t>175,0</t>
  </si>
  <si>
    <t>ВЕСОВАЯ КАТЕГОРИЯ   110</t>
  </si>
  <si>
    <t xml:space="preserve">Хорошилов Никита </t>
  </si>
  <si>
    <t>109,10</t>
  </si>
  <si>
    <t>220,0</t>
  </si>
  <si>
    <t>230,0</t>
  </si>
  <si>
    <t>Открытая (14.09.2008)/16</t>
  </si>
  <si>
    <t>ВЕСОВАЯ КАТЕГОРИЯ   140+</t>
  </si>
  <si>
    <t>Юниоры (18.11.2001)/22</t>
  </si>
  <si>
    <t>149,10</t>
  </si>
  <si>
    <t>235,0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</si>
  <si>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</si>
  <si>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</si>
  <si>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</si>
  <si>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</si>
  <si>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</si>
  <si>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</si>
  <si>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52</t>
  </si>
  <si>
    <t>56</t>
  </si>
  <si>
    <t xml:space="preserve">Открытая </t>
  </si>
  <si>
    <t>67.5</t>
  </si>
  <si>
    <t xml:space="preserve">Мужчины </t>
  </si>
  <si>
    <t xml:space="preserve">Юноши </t>
  </si>
  <si>
    <t>110</t>
  </si>
  <si>
    <t>75</t>
  </si>
  <si>
    <t>90</t>
  </si>
  <si>
    <t>1</t>
  </si>
  <si>
    <t>Новичихина Анастасия</t>
  </si>
  <si>
    <t>Зайникаева Ксения</t>
  </si>
  <si>
    <t>-</t>
  </si>
  <si>
    <t>Вишняк Анна</t>
  </si>
  <si>
    <t>Медведева Александра</t>
  </si>
  <si>
    <t>Шибких Светлана</t>
  </si>
  <si>
    <t>Колесников Андрей</t>
  </si>
  <si>
    <t>Гайфулин Давлет</t>
  </si>
  <si>
    <t>Шефер Матфей</t>
  </si>
  <si>
    <t>Майзенгер Александр</t>
  </si>
  <si>
    <t>Панин Сергей</t>
  </si>
  <si>
    <t>2</t>
  </si>
  <si>
    <t>Белоусов Андрей</t>
  </si>
  <si>
    <t>Хорошилов Никита</t>
  </si>
  <si>
    <t>Барышко Яков</t>
  </si>
  <si>
    <t xml:space="preserve">Перевалова Виктория </t>
  </si>
  <si>
    <t>Открытая (22.10.1984)/39</t>
  </si>
  <si>
    <t>56,00</t>
  </si>
  <si>
    <t>107,5</t>
  </si>
  <si>
    <t>ВЕСОВАЯ КАТЕГОРИЯ   82.5</t>
  </si>
  <si>
    <t>Открытая (30.05.1977)/47</t>
  </si>
  <si>
    <t>78,00</t>
  </si>
  <si>
    <t>Открытая (09.08.1994)/30</t>
  </si>
  <si>
    <t>81,10</t>
  </si>
  <si>
    <t>40,0</t>
  </si>
  <si>
    <t>62,50</t>
  </si>
  <si>
    <t xml:space="preserve">Ларионов Кирилл </t>
  </si>
  <si>
    <t>Открытая (07.08.2000)/24</t>
  </si>
  <si>
    <t>61,60</t>
  </si>
  <si>
    <t>122,5</t>
  </si>
  <si>
    <t>73,70</t>
  </si>
  <si>
    <t>Открытая (10.08.1995)/29</t>
  </si>
  <si>
    <t>73,90</t>
  </si>
  <si>
    <t>Открытая (09.10.2008)/15</t>
  </si>
  <si>
    <t xml:space="preserve">Лычагин Алексей </t>
  </si>
  <si>
    <t>Открытая (04.08.1983)/41</t>
  </si>
  <si>
    <t>84,80</t>
  </si>
  <si>
    <t>177,5</t>
  </si>
  <si>
    <t>Открытая (03.08.1981)/43</t>
  </si>
  <si>
    <t>88,90</t>
  </si>
  <si>
    <t>ВЕСОВАЯ КАТЕГОРИЯ   100</t>
  </si>
  <si>
    <t xml:space="preserve">Быховец Артём </t>
  </si>
  <si>
    <t>Открытая (29.09.1982)/42</t>
  </si>
  <si>
    <t>96,80</t>
  </si>
  <si>
    <t>Открытая (11.04.1987)/37</t>
  </si>
  <si>
    <t>97,80</t>
  </si>
  <si>
    <t xml:space="preserve">Михеда Алексей </t>
  </si>
  <si>
    <t>107,60</t>
  </si>
  <si>
    <t xml:space="preserve">Результат </t>
  </si>
  <si>
    <t>60</t>
  </si>
  <si>
    <t>100</t>
  </si>
  <si>
    <t xml:space="preserve">Мастера </t>
  </si>
  <si>
    <t>Результат</t>
  </si>
  <si>
    <t>Перевалова Виктория</t>
  </si>
  <si>
    <t>Чудная Оксана</t>
  </si>
  <si>
    <t>Чайка Ирина</t>
  </si>
  <si>
    <t>Кузьменко Арсений</t>
  </si>
  <si>
    <t>Ларионов Кирилл</t>
  </si>
  <si>
    <t>Боровиков Сергей</t>
  </si>
  <si>
    <t>Нефедов Игорь</t>
  </si>
  <si>
    <t>Немченко Сергей</t>
  </si>
  <si>
    <t>Лычагин Алексей</t>
  </si>
  <si>
    <t>Савченко Дмитрий</t>
  </si>
  <si>
    <t>Быховец Артём</t>
  </si>
  <si>
    <t>Константинов Глеб</t>
  </si>
  <si>
    <t>Михеда Алексей</t>
  </si>
  <si>
    <t xml:space="preserve">Кремезных Екатерина </t>
  </si>
  <si>
    <t>Открытая (08.09.1998)/26</t>
  </si>
  <si>
    <t>Открытая (02.11.1987)/36</t>
  </si>
  <si>
    <t>79,60</t>
  </si>
  <si>
    <t xml:space="preserve">Кутузов Тимофей </t>
  </si>
  <si>
    <t>55,50</t>
  </si>
  <si>
    <t xml:space="preserve">Абраамян Гарик </t>
  </si>
  <si>
    <t>63,50</t>
  </si>
  <si>
    <t>Открытая (17.04.1996)/28</t>
  </si>
  <si>
    <t>70,50</t>
  </si>
  <si>
    <t>Открытая (06.10.1989)/35</t>
  </si>
  <si>
    <t>81,60</t>
  </si>
  <si>
    <t>172,5</t>
  </si>
  <si>
    <t xml:space="preserve">Массольд Денис </t>
  </si>
  <si>
    <t>89,40</t>
  </si>
  <si>
    <t>Юниоры (12.01.2004)/20</t>
  </si>
  <si>
    <t>89,90</t>
  </si>
  <si>
    <t xml:space="preserve">Горбунов Евгений </t>
  </si>
  <si>
    <t>Открытая (21.02.2000)/24</t>
  </si>
  <si>
    <t>86,10</t>
  </si>
  <si>
    <t>245,0</t>
  </si>
  <si>
    <t>250,0</t>
  </si>
  <si>
    <t>Открытая (12.01.2004)/20</t>
  </si>
  <si>
    <t xml:space="preserve">Полосин Сергей </t>
  </si>
  <si>
    <t>Открытая (27.09.1983)/41</t>
  </si>
  <si>
    <t>92,10</t>
  </si>
  <si>
    <t>240,0</t>
  </si>
  <si>
    <t>255,0</t>
  </si>
  <si>
    <t xml:space="preserve">Тактаев Николай </t>
  </si>
  <si>
    <t>Открытая (13.09.1996)/28</t>
  </si>
  <si>
    <t>107,40</t>
  </si>
  <si>
    <t>260,0</t>
  </si>
  <si>
    <t>275,0</t>
  </si>
  <si>
    <t>285,0</t>
  </si>
  <si>
    <t>Открытая (29.09.1999)/25</t>
  </si>
  <si>
    <t>105,50</t>
  </si>
  <si>
    <t>205,0</t>
  </si>
  <si>
    <t>ВЕСОВАЯ КАТЕГОРИЯ   125</t>
  </si>
  <si>
    <t>Открытая (20.05.1990)/34</t>
  </si>
  <si>
    <t>115,50</t>
  </si>
  <si>
    <t>Кремезных Екатерина</t>
  </si>
  <si>
    <t>Кузнецова Нина</t>
  </si>
  <si>
    <t>Кутузов Тимофей</t>
  </si>
  <si>
    <t>Абраамян Гарик</t>
  </si>
  <si>
    <t>Воронин Никита</t>
  </si>
  <si>
    <t>Айтмухаметов Жамбул</t>
  </si>
  <si>
    <t>Шатилов Руслан</t>
  </si>
  <si>
    <t>Массольд Денис</t>
  </si>
  <si>
    <t>Волокитин Роман</t>
  </si>
  <si>
    <t>Горбунов Евгений</t>
  </si>
  <si>
    <t>Полосин Сергей</t>
  </si>
  <si>
    <t>Тактаев Николай</t>
  </si>
  <si>
    <t>Триппель Денис</t>
  </si>
  <si>
    <t>Альховик Артем</t>
  </si>
  <si>
    <t>Мастера (27.09.1983)/41</t>
  </si>
  <si>
    <t>Юноши</t>
  </si>
  <si>
    <t>Юноши (16.01.2007)/17</t>
  </si>
  <si>
    <t>Мастера (01.09.1947)/77</t>
  </si>
  <si>
    <t>Юноши (07.10.2009)/14</t>
  </si>
  <si>
    <t>Юноши (08.06.2009)/15</t>
  </si>
  <si>
    <t>Юноши (26.01.2011)/13</t>
  </si>
  <si>
    <t>Юноши (09.10.2008)/15</t>
  </si>
  <si>
    <t>Мастера (21.03.1961)/63</t>
  </si>
  <si>
    <t>Мастера (04.08.1983)/41</t>
  </si>
  <si>
    <t>Мастера (03.08.1981)/43</t>
  </si>
  <si>
    <t>Мастера (29.09.1982)/42</t>
  </si>
  <si>
    <t>Мастера (31.07.1975)/49</t>
  </si>
  <si>
    <t>Мастера</t>
  </si>
  <si>
    <t>Юноши (14.09.2008)/16</t>
  </si>
  <si>
    <t>Юноши (26.11.2008)/15</t>
  </si>
  <si>
    <t>Юноши (25.10.2008)/15</t>
  </si>
  <si>
    <t>Девушки (31.08.2007)/17</t>
  </si>
  <si>
    <t>Клюкин Дмитрий</t>
  </si>
  <si>
    <t xml:space="preserve">Ефимов Андрей </t>
  </si>
  <si>
    <t xml:space="preserve">Клюкин Дмитрий </t>
  </si>
  <si>
    <t>Ефимов Андрей</t>
  </si>
  <si>
    <t xml:space="preserve">Санаров Дмитрий </t>
  </si>
  <si>
    <t xml:space="preserve">Сакович Владислав </t>
  </si>
  <si>
    <t>Сакович Владислав</t>
  </si>
  <si>
    <t xml:space="preserve">Дубцов Сергей </t>
  </si>
  <si>
    <t xml:space="preserve">Клейн Евгений </t>
  </si>
  <si>
    <t>Дубцов Сергей</t>
  </si>
  <si>
    <t>Тактаев Александр</t>
  </si>
  <si>
    <t>ВЕСОВАЯ КАТЕГОРИЯ   48</t>
  </si>
  <si>
    <t>Гердт Антонина</t>
  </si>
  <si>
    <t>Открытая (27.12.1982)/41</t>
  </si>
  <si>
    <t>47,00</t>
  </si>
  <si>
    <t>22,5</t>
  </si>
  <si>
    <t>25,0</t>
  </si>
  <si>
    <t xml:space="preserve">Зуева Анна </t>
  </si>
  <si>
    <t>Зуева Анна</t>
  </si>
  <si>
    <t>Открытая (27.05.1987)/37</t>
  </si>
  <si>
    <t>54,20</t>
  </si>
  <si>
    <t>30,0</t>
  </si>
  <si>
    <t>Авдеева Евгения</t>
  </si>
  <si>
    <t>Открытая (11.11.1989)/34</t>
  </si>
  <si>
    <t>59,60</t>
  </si>
  <si>
    <t>Жиряков Александр</t>
  </si>
  <si>
    <t>Юноши(17.12.2008)/15</t>
  </si>
  <si>
    <t>66,90</t>
  </si>
  <si>
    <t>42,5</t>
  </si>
  <si>
    <t>62,5</t>
  </si>
  <si>
    <t>57,5</t>
  </si>
  <si>
    <t>Синицын Даниил</t>
  </si>
  <si>
    <t>Открытая (26.01.1996)/28</t>
  </si>
  <si>
    <t>71,30</t>
  </si>
  <si>
    <t>Чефанов Вадим</t>
  </si>
  <si>
    <t>Юниоры(24.07.2002)/22</t>
  </si>
  <si>
    <t>81,90</t>
  </si>
  <si>
    <t>Открытая (24.07.2002)/22</t>
  </si>
  <si>
    <t>Решетников Павел</t>
  </si>
  <si>
    <t>Открытая (07.03.1995)/29</t>
  </si>
  <si>
    <t>89,50</t>
  </si>
  <si>
    <t>3</t>
  </si>
  <si>
    <t>Пономарев Сергей</t>
  </si>
  <si>
    <t>Открытая (22.12.1997)/26</t>
  </si>
  <si>
    <t>88,00</t>
  </si>
  <si>
    <t>4</t>
  </si>
  <si>
    <t>Мазуров Иван</t>
  </si>
  <si>
    <t>Открытая (06.09.1988)/36</t>
  </si>
  <si>
    <t>88,80</t>
  </si>
  <si>
    <t>Ананьин Андрей</t>
  </si>
  <si>
    <t>Открытая (12.02.1996)/28</t>
  </si>
  <si>
    <t>94,70</t>
  </si>
  <si>
    <t>Хартов Николай</t>
  </si>
  <si>
    <t>Открытая (22.06.1998)/26</t>
  </si>
  <si>
    <t>94,80</t>
  </si>
  <si>
    <t xml:space="preserve">Пономарев Сергей </t>
  </si>
  <si>
    <t>Унгефуг Иван</t>
  </si>
  <si>
    <t>Открытая (17.04.1994)/30</t>
  </si>
  <si>
    <t>92,50</t>
  </si>
  <si>
    <t xml:space="preserve">Gloss </t>
  </si>
  <si>
    <t xml:space="preserve">Авдеева Евгения </t>
  </si>
  <si>
    <t xml:space="preserve">Гердт Антонина </t>
  </si>
  <si>
    <t>48</t>
  </si>
  <si>
    <t xml:space="preserve">Ананьин Андрей </t>
  </si>
  <si>
    <t xml:space="preserve">Альховик Артем </t>
  </si>
  <si>
    <t>125</t>
  </si>
  <si>
    <t>Весовая категория</t>
  </si>
  <si>
    <t>V Открытый Чемпионат города Новоалтайска
WRPF Пауэрлифтинг без экипировки
Новоалтайск/Алтайский край, 6 октября 2024 года</t>
  </si>
  <si>
    <t>V Открытый Чемпионат города Новоалтайска
WRPF Жим лежа без экипировки
Новоалтайск/Алтайский край, 6 октября 2024 года</t>
  </si>
  <si>
    <t>V Открытый Чемпионат города Новоалтайска
WRPF Становая тяга без экипировки
Новоалтайск/Алтайский край, 6 октября 2024 года</t>
  </si>
  <si>
    <t>V Открытый Чемпионат города Новоалтайска
WRPF Строгий подъем штанги на бицепс
Новоалтайск/Алтайский край, 6 октября 2024 года</t>
  </si>
  <si>
    <t>жим</t>
  </si>
  <si>
    <t>Алтайский край, Новоалтайск</t>
  </si>
  <si>
    <t>Алтайский край, Барнаул</t>
  </si>
  <si>
    <t>Новосибирская область, Новосибирск</t>
  </si>
  <si>
    <t>Алтайский край, Бийск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</si>
  <si>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</si>
  <si>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</si>
  <si>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</si>
  <si>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</si>
  <si>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</si>
  <si>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</si>
  <si>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M3</t>
  </si>
  <si>
    <t>M1</t>
  </si>
  <si>
    <t>T1</t>
  </si>
  <si>
    <t>T2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</si>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</sst>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59"/>
  <sheetViews>
    <sheetView zoomScaleNormal="100" workbookViewId="0">
      <selection activeCell="E32" sqref="E32"/>
    </sheetView>
  </sheetViews>
  <sheetFormatPr baseColWidth="10" defaultColWidth="9.1640625" defaultRowHeight="13"/>
  <cols>
    <col min="1" max="1" width="7.33203125" style="5" bestFit="1" customWidth="1"/>
    <col min="2" max="2" width="23.16406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35.6640625" style="5" customWidth="1"/>
    <col min="7" max="7" width="5.6640625" style="27" bestFit="1" customWidth="1"/>
    <col min="8" max="9" width="5.5" style="27" customWidth="1"/>
    <col min="10" max="10" width="4.5" style="27" customWidth="1"/>
    <col min="11" max="13" width="5.5" style="27" customWidth="1"/>
    <col min="14" max="14" width="4.5" style="27" customWidth="1"/>
    <col min="15" max="17" width="5.5" style="27" customWidth="1"/>
    <col min="18" max="18" width="4.5" style="27" customWidth="1"/>
    <col min="19" max="19" width="7.6640625" style="6" bestFit="1" customWidth="1"/>
    <col min="20" max="20" width="8.5" style="6" bestFit="1" customWidth="1"/>
    <col min="21" max="21" width="19" style="5" customWidth="1"/>
    <col min="22" max="16384" width="9.1640625" style="3"/>
  </cols>
  <sheetData>
    <row r="1" spans="1:21" s="2" customFormat="1" ht="29" customHeight="1">
      <c r="A1" s="53" t="s">
        <v>322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2" t="s">
        <v>331</v>
      </c>
      <c r="B3" s="68" t="s">
        <v>0</v>
      </c>
      <c r="C3" s="64" t="s">
        <v>332</v>
      </c>
      <c r="D3" s="64" t="s">
        <v>6</v>
      </c>
      <c r="E3" s="51" t="s">
        <v>333</v>
      </c>
      <c r="F3" s="61" t="s">
        <v>5</v>
      </c>
      <c r="G3" s="61" t="s">
        <v>7</v>
      </c>
      <c r="H3" s="61"/>
      <c r="I3" s="61"/>
      <c r="J3" s="61"/>
      <c r="K3" s="61" t="s">
        <v>8</v>
      </c>
      <c r="L3" s="61"/>
      <c r="M3" s="61"/>
      <c r="N3" s="61"/>
      <c r="O3" s="61" t="s">
        <v>9</v>
      </c>
      <c r="P3" s="61"/>
      <c r="Q3" s="61"/>
      <c r="R3" s="61"/>
      <c r="S3" s="51" t="s">
        <v>1</v>
      </c>
      <c r="T3" s="51" t="s">
        <v>3</v>
      </c>
      <c r="U3" s="66" t="s">
        <v>2</v>
      </c>
    </row>
    <row r="4" spans="1:21" s="1" customFormat="1" ht="21" customHeight="1" thickBot="1">
      <c r="A4" s="63"/>
      <c r="B4" s="69"/>
      <c r="C4" s="65"/>
      <c r="D4" s="65"/>
      <c r="E4" s="52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67"/>
    </row>
    <row r="5" spans="1:21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30" t="s">
        <v>116</v>
      </c>
      <c r="B6" s="7" t="s">
        <v>117</v>
      </c>
      <c r="C6" s="7" t="s">
        <v>254</v>
      </c>
      <c r="D6" s="7" t="s">
        <v>12</v>
      </c>
      <c r="E6" s="8" t="s">
        <v>340</v>
      </c>
      <c r="F6" s="7" t="s">
        <v>327</v>
      </c>
      <c r="G6" s="29" t="s">
        <v>13</v>
      </c>
      <c r="H6" s="29" t="s">
        <v>14</v>
      </c>
      <c r="I6" s="29" t="s">
        <v>15</v>
      </c>
      <c r="J6" s="30"/>
      <c r="K6" s="29" t="s">
        <v>16</v>
      </c>
      <c r="L6" s="29" t="s">
        <v>17</v>
      </c>
      <c r="M6" s="31" t="s">
        <v>18</v>
      </c>
      <c r="N6" s="30"/>
      <c r="O6" s="29" t="s">
        <v>15</v>
      </c>
      <c r="P6" s="29" t="s">
        <v>19</v>
      </c>
      <c r="Q6" s="31" t="s">
        <v>20</v>
      </c>
      <c r="R6" s="30"/>
      <c r="S6" s="9" t="str">
        <f>"177,5"</f>
        <v>177,5</v>
      </c>
      <c r="T6" s="9" t="str">
        <f>"231,1582"</f>
        <v>231,1582</v>
      </c>
      <c r="U6" s="7" t="s">
        <v>255</v>
      </c>
    </row>
    <row r="7" spans="1:21">
      <c r="A7" s="33" t="s">
        <v>116</v>
      </c>
      <c r="B7" s="10" t="s">
        <v>117</v>
      </c>
      <c r="C7" s="10" t="s">
        <v>21</v>
      </c>
      <c r="D7" s="10" t="s">
        <v>12</v>
      </c>
      <c r="E7" s="11" t="s">
        <v>335</v>
      </c>
      <c r="F7" s="10" t="s">
        <v>327</v>
      </c>
      <c r="G7" s="32" t="s">
        <v>13</v>
      </c>
      <c r="H7" s="32" t="s">
        <v>14</v>
      </c>
      <c r="I7" s="32" t="s">
        <v>15</v>
      </c>
      <c r="J7" s="33"/>
      <c r="K7" s="32" t="s">
        <v>16</v>
      </c>
      <c r="L7" s="32" t="s">
        <v>17</v>
      </c>
      <c r="M7" s="34" t="s">
        <v>18</v>
      </c>
      <c r="N7" s="33"/>
      <c r="O7" s="32" t="s">
        <v>15</v>
      </c>
      <c r="P7" s="32" t="s">
        <v>19</v>
      </c>
      <c r="Q7" s="34" t="s">
        <v>20</v>
      </c>
      <c r="R7" s="33"/>
      <c r="S7" s="12" t="str">
        <f>"177,5"</f>
        <v>177,5</v>
      </c>
      <c r="T7" s="12" t="str">
        <f>"231,1582"</f>
        <v>231,1582</v>
      </c>
      <c r="U7" s="10" t="s">
        <v>255</v>
      </c>
    </row>
    <row r="9" spans="1:21" ht="16">
      <c r="A9" s="47" t="s">
        <v>22</v>
      </c>
      <c r="B9" s="47"/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30" t="s">
        <v>116</v>
      </c>
      <c r="B10" s="7" t="s">
        <v>118</v>
      </c>
      <c r="C10" s="7" t="s">
        <v>24</v>
      </c>
      <c r="D10" s="7" t="s">
        <v>25</v>
      </c>
      <c r="E10" s="8" t="s">
        <v>336</v>
      </c>
      <c r="F10" s="7" t="s">
        <v>327</v>
      </c>
      <c r="G10" s="29" t="s">
        <v>26</v>
      </c>
      <c r="H10" s="29" t="s">
        <v>27</v>
      </c>
      <c r="I10" s="29" t="s">
        <v>28</v>
      </c>
      <c r="J10" s="30"/>
      <c r="K10" s="29" t="s">
        <v>29</v>
      </c>
      <c r="L10" s="31" t="s">
        <v>30</v>
      </c>
      <c r="M10" s="31" t="s">
        <v>30</v>
      </c>
      <c r="N10" s="30"/>
      <c r="O10" s="29" t="s">
        <v>31</v>
      </c>
      <c r="P10" s="29" t="s">
        <v>32</v>
      </c>
      <c r="Q10" s="29" t="s">
        <v>33</v>
      </c>
      <c r="R10" s="30"/>
      <c r="S10" s="9" t="str">
        <f>"265,0"</f>
        <v>265,0</v>
      </c>
      <c r="T10" s="9" t="str">
        <f>"314,4490"</f>
        <v>314,4490</v>
      </c>
      <c r="U10" s="7" t="s">
        <v>256</v>
      </c>
    </row>
    <row r="11" spans="1:21">
      <c r="A11" s="33" t="s">
        <v>116</v>
      </c>
      <c r="B11" s="10" t="s">
        <v>118</v>
      </c>
      <c r="C11" s="10" t="s">
        <v>34</v>
      </c>
      <c r="D11" s="10" t="s">
        <v>25</v>
      </c>
      <c r="E11" s="11" t="s">
        <v>335</v>
      </c>
      <c r="F11" s="10" t="s">
        <v>327</v>
      </c>
      <c r="G11" s="32" t="s">
        <v>26</v>
      </c>
      <c r="H11" s="32" t="s">
        <v>27</v>
      </c>
      <c r="I11" s="32" t="s">
        <v>28</v>
      </c>
      <c r="J11" s="33"/>
      <c r="K11" s="32" t="s">
        <v>29</v>
      </c>
      <c r="L11" s="34" t="s">
        <v>30</v>
      </c>
      <c r="M11" s="34" t="s">
        <v>30</v>
      </c>
      <c r="N11" s="33"/>
      <c r="O11" s="32" t="s">
        <v>31</v>
      </c>
      <c r="P11" s="32" t="s">
        <v>32</v>
      </c>
      <c r="Q11" s="32" t="s">
        <v>33</v>
      </c>
      <c r="R11" s="33"/>
      <c r="S11" s="12" t="str">
        <f>"265,0"</f>
        <v>265,0</v>
      </c>
      <c r="T11" s="12" t="str">
        <f>"314,4490"</f>
        <v>314,4490</v>
      </c>
      <c r="U11" s="10" t="s">
        <v>256</v>
      </c>
    </row>
    <row r="13" spans="1:21" ht="16">
      <c r="A13" s="47" t="s">
        <v>39</v>
      </c>
      <c r="B13" s="47"/>
      <c r="C13" s="47"/>
      <c r="D13" s="47"/>
      <c r="E13" s="48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1">
      <c r="A14" s="35" t="s">
        <v>116</v>
      </c>
      <c r="B14" s="13" t="s">
        <v>121</v>
      </c>
      <c r="C14" s="13" t="s">
        <v>41</v>
      </c>
      <c r="D14" s="13" t="s">
        <v>42</v>
      </c>
      <c r="E14" s="14" t="s">
        <v>335</v>
      </c>
      <c r="F14" s="13" t="s">
        <v>328</v>
      </c>
      <c r="G14" s="37" t="s">
        <v>43</v>
      </c>
      <c r="H14" s="36" t="s">
        <v>44</v>
      </c>
      <c r="I14" s="37" t="s">
        <v>44</v>
      </c>
      <c r="J14" s="35"/>
      <c r="K14" s="37" t="s">
        <v>45</v>
      </c>
      <c r="L14" s="37" t="s">
        <v>46</v>
      </c>
      <c r="M14" s="36" t="s">
        <v>19</v>
      </c>
      <c r="N14" s="35"/>
      <c r="O14" s="37" t="s">
        <v>47</v>
      </c>
      <c r="P14" s="37" t="s">
        <v>48</v>
      </c>
      <c r="Q14" s="37" t="s">
        <v>49</v>
      </c>
      <c r="R14" s="35"/>
      <c r="S14" s="15" t="str">
        <f>"370,0"</f>
        <v>370,0</v>
      </c>
      <c r="T14" s="15" t="str">
        <f>"384,2450"</f>
        <v>384,2450</v>
      </c>
      <c r="U14" s="13" t="s">
        <v>257</v>
      </c>
    </row>
    <row r="16" spans="1:21" ht="16">
      <c r="A16" s="47" t="s">
        <v>50</v>
      </c>
      <c r="B16" s="47"/>
      <c r="C16" s="47"/>
      <c r="D16" s="47"/>
      <c r="E16" s="4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21">
      <c r="A17" s="35" t="s">
        <v>116</v>
      </c>
      <c r="B17" s="13" t="s">
        <v>122</v>
      </c>
      <c r="C17" s="13" t="s">
        <v>51</v>
      </c>
      <c r="D17" s="13" t="s">
        <v>52</v>
      </c>
      <c r="E17" s="14" t="s">
        <v>335</v>
      </c>
      <c r="F17" s="13" t="s">
        <v>327</v>
      </c>
      <c r="G17" s="37" t="s">
        <v>53</v>
      </c>
      <c r="H17" s="37" t="s">
        <v>54</v>
      </c>
      <c r="I17" s="37" t="s">
        <v>26</v>
      </c>
      <c r="J17" s="35"/>
      <c r="K17" s="37" t="s">
        <v>55</v>
      </c>
      <c r="L17" s="37" t="s">
        <v>29</v>
      </c>
      <c r="M17" s="37" t="s">
        <v>30</v>
      </c>
      <c r="N17" s="35"/>
      <c r="O17" s="37" t="s">
        <v>54</v>
      </c>
      <c r="P17" s="37" t="s">
        <v>28</v>
      </c>
      <c r="Q17" s="37" t="s">
        <v>56</v>
      </c>
      <c r="R17" s="35"/>
      <c r="S17" s="15" t="str">
        <f>"260,0"</f>
        <v>260,0</v>
      </c>
      <c r="T17" s="15" t="str">
        <f>"212,2900"</f>
        <v>212,2900</v>
      </c>
      <c r="U17" s="13" t="s">
        <v>258</v>
      </c>
    </row>
    <row r="19" spans="1:21" ht="16">
      <c r="A19" s="47" t="s">
        <v>39</v>
      </c>
      <c r="B19" s="47"/>
      <c r="C19" s="47"/>
      <c r="D19" s="47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30" t="s">
        <v>116</v>
      </c>
      <c r="B20" s="7" t="s">
        <v>123</v>
      </c>
      <c r="C20" s="7" t="s">
        <v>253</v>
      </c>
      <c r="D20" s="7" t="s">
        <v>58</v>
      </c>
      <c r="E20" s="8" t="s">
        <v>339</v>
      </c>
      <c r="F20" s="7" t="s">
        <v>327</v>
      </c>
      <c r="G20" s="29" t="s">
        <v>54</v>
      </c>
      <c r="H20" s="29" t="s">
        <v>27</v>
      </c>
      <c r="I20" s="29" t="s">
        <v>59</v>
      </c>
      <c r="J20" s="30"/>
      <c r="K20" s="29" t="s">
        <v>60</v>
      </c>
      <c r="L20" s="29" t="s">
        <v>61</v>
      </c>
      <c r="M20" s="31" t="s">
        <v>30</v>
      </c>
      <c r="N20" s="30"/>
      <c r="O20" s="29" t="s">
        <v>62</v>
      </c>
      <c r="P20" s="29" t="s">
        <v>26</v>
      </c>
      <c r="Q20" s="29" t="s">
        <v>59</v>
      </c>
      <c r="R20" s="30"/>
      <c r="S20" s="9" t="str">
        <f>"257,5"</f>
        <v>257,5</v>
      </c>
      <c r="T20" s="9" t="str">
        <f>"200,9530"</f>
        <v>200,9530</v>
      </c>
      <c r="U20" s="7" t="s">
        <v>259</v>
      </c>
    </row>
    <row r="21" spans="1:21">
      <c r="A21" s="33" t="s">
        <v>116</v>
      </c>
      <c r="B21" s="10" t="s">
        <v>124</v>
      </c>
      <c r="C21" s="10" t="s">
        <v>63</v>
      </c>
      <c r="D21" s="10" t="s">
        <v>64</v>
      </c>
      <c r="E21" s="11" t="s">
        <v>335</v>
      </c>
      <c r="F21" s="10" t="s">
        <v>327</v>
      </c>
      <c r="G21" s="32" t="s">
        <v>56</v>
      </c>
      <c r="H21" s="32" t="s">
        <v>65</v>
      </c>
      <c r="I21" s="32" t="s">
        <v>66</v>
      </c>
      <c r="J21" s="33"/>
      <c r="K21" s="32" t="s">
        <v>53</v>
      </c>
      <c r="L21" s="32" t="s">
        <v>54</v>
      </c>
      <c r="M21" s="34" t="s">
        <v>26</v>
      </c>
      <c r="N21" s="33"/>
      <c r="O21" s="32" t="s">
        <v>65</v>
      </c>
      <c r="P21" s="32" t="s">
        <v>66</v>
      </c>
      <c r="Q21" s="32" t="s">
        <v>67</v>
      </c>
      <c r="R21" s="33"/>
      <c r="S21" s="12" t="str">
        <f>"360,0"</f>
        <v>360,0</v>
      </c>
      <c r="T21" s="12" t="str">
        <f>"280,2600"</f>
        <v>280,2600</v>
      </c>
      <c r="U21" s="10" t="s">
        <v>255</v>
      </c>
    </row>
    <row r="23" spans="1:21" ht="16">
      <c r="A23" s="47" t="s">
        <v>68</v>
      </c>
      <c r="B23" s="47"/>
      <c r="C23" s="47"/>
      <c r="D23" s="47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21">
      <c r="A24" s="30" t="s">
        <v>116</v>
      </c>
      <c r="B24" s="7" t="s">
        <v>125</v>
      </c>
      <c r="C24" s="7" t="s">
        <v>252</v>
      </c>
      <c r="D24" s="7" t="s">
        <v>70</v>
      </c>
      <c r="E24" s="8" t="s">
        <v>334</v>
      </c>
      <c r="F24" s="7" t="s">
        <v>328</v>
      </c>
      <c r="G24" s="29" t="s">
        <v>67</v>
      </c>
      <c r="H24" s="29" t="s">
        <v>71</v>
      </c>
      <c r="I24" s="29" t="s">
        <v>72</v>
      </c>
      <c r="J24" s="30"/>
      <c r="K24" s="31" t="s">
        <v>62</v>
      </c>
      <c r="L24" s="29" t="s">
        <v>62</v>
      </c>
      <c r="M24" s="29" t="s">
        <v>73</v>
      </c>
      <c r="N24" s="30"/>
      <c r="O24" s="31" t="s">
        <v>74</v>
      </c>
      <c r="P24" s="29" t="s">
        <v>75</v>
      </c>
      <c r="Q24" s="31" t="s">
        <v>76</v>
      </c>
      <c r="R24" s="30"/>
      <c r="S24" s="9" t="str">
        <f>"427,5"</f>
        <v>427,5</v>
      </c>
      <c r="T24" s="9" t="str">
        <f>"304,6365"</f>
        <v>304,6365</v>
      </c>
      <c r="U24" s="7" t="s">
        <v>260</v>
      </c>
    </row>
    <row r="25" spans="1:21">
      <c r="A25" s="33" t="s">
        <v>116</v>
      </c>
      <c r="B25" s="10" t="s">
        <v>126</v>
      </c>
      <c r="C25" s="10" t="s">
        <v>77</v>
      </c>
      <c r="D25" s="10" t="s">
        <v>78</v>
      </c>
      <c r="E25" s="11" t="s">
        <v>335</v>
      </c>
      <c r="F25" s="10" t="s">
        <v>328</v>
      </c>
      <c r="G25" s="32" t="s">
        <v>65</v>
      </c>
      <c r="H25" s="32" t="s">
        <v>66</v>
      </c>
      <c r="I25" s="32" t="s">
        <v>67</v>
      </c>
      <c r="J25" s="33"/>
      <c r="K25" s="32" t="s">
        <v>53</v>
      </c>
      <c r="L25" s="34" t="s">
        <v>73</v>
      </c>
      <c r="M25" s="34" t="s">
        <v>73</v>
      </c>
      <c r="N25" s="33"/>
      <c r="O25" s="34" t="s">
        <v>66</v>
      </c>
      <c r="P25" s="32" t="s">
        <v>66</v>
      </c>
      <c r="Q25" s="32" t="s">
        <v>67</v>
      </c>
      <c r="R25" s="33"/>
      <c r="S25" s="12" t="str">
        <f>"360,0"</f>
        <v>360,0</v>
      </c>
      <c r="T25" s="12" t="str">
        <f>"262,0080"</f>
        <v>262,0080</v>
      </c>
      <c r="U25" s="10" t="s">
        <v>255</v>
      </c>
    </row>
    <row r="27" spans="1:21" ht="16">
      <c r="A27" s="47" t="s">
        <v>79</v>
      </c>
      <c r="B27" s="47"/>
      <c r="C27" s="47"/>
      <c r="D27" s="47"/>
      <c r="E27" s="4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30" t="s">
        <v>116</v>
      </c>
      <c r="B28" s="7" t="s">
        <v>127</v>
      </c>
      <c r="C28" s="7" t="s">
        <v>81</v>
      </c>
      <c r="D28" s="7" t="s">
        <v>82</v>
      </c>
      <c r="E28" s="8" t="s">
        <v>335</v>
      </c>
      <c r="F28" s="7" t="s">
        <v>328</v>
      </c>
      <c r="G28" s="29" t="s">
        <v>83</v>
      </c>
      <c r="H28" s="29" t="s">
        <v>84</v>
      </c>
      <c r="I28" s="31" t="s">
        <v>85</v>
      </c>
      <c r="J28" s="30"/>
      <c r="K28" s="29" t="s">
        <v>65</v>
      </c>
      <c r="L28" s="31" t="s">
        <v>66</v>
      </c>
      <c r="M28" s="31" t="s">
        <v>44</v>
      </c>
      <c r="N28" s="30"/>
      <c r="O28" s="29" t="s">
        <v>84</v>
      </c>
      <c r="P28" s="31" t="s">
        <v>85</v>
      </c>
      <c r="Q28" s="29" t="s">
        <v>86</v>
      </c>
      <c r="R28" s="30"/>
      <c r="S28" s="9" t="str">
        <f>"535,0"</f>
        <v>535,0</v>
      </c>
      <c r="T28" s="9" t="str">
        <f>"346,8405"</f>
        <v>346,8405</v>
      </c>
      <c r="U28" s="7" t="s">
        <v>255</v>
      </c>
    </row>
    <row r="29" spans="1:21">
      <c r="A29" s="33" t="s">
        <v>128</v>
      </c>
      <c r="B29" s="10" t="s">
        <v>129</v>
      </c>
      <c r="C29" s="10" t="s">
        <v>88</v>
      </c>
      <c r="D29" s="10" t="s">
        <v>89</v>
      </c>
      <c r="E29" s="11" t="s">
        <v>335</v>
      </c>
      <c r="F29" s="10" t="s">
        <v>328</v>
      </c>
      <c r="G29" s="32" t="s">
        <v>71</v>
      </c>
      <c r="H29" s="32" t="s">
        <v>74</v>
      </c>
      <c r="I29" s="32" t="s">
        <v>90</v>
      </c>
      <c r="J29" s="33"/>
      <c r="K29" s="32" t="s">
        <v>28</v>
      </c>
      <c r="L29" s="32" t="s">
        <v>31</v>
      </c>
      <c r="M29" s="32" t="s">
        <v>56</v>
      </c>
      <c r="N29" s="33"/>
      <c r="O29" s="32" t="s">
        <v>71</v>
      </c>
      <c r="P29" s="32" t="s">
        <v>72</v>
      </c>
      <c r="Q29" s="32" t="s">
        <v>76</v>
      </c>
      <c r="R29" s="33"/>
      <c r="S29" s="12" t="str">
        <f>"465,0"</f>
        <v>465,0</v>
      </c>
      <c r="T29" s="12" t="str">
        <f>"298,3905"</f>
        <v>298,3905</v>
      </c>
      <c r="U29" s="10" t="s">
        <v>261</v>
      </c>
    </row>
    <row r="31" spans="1:21" ht="16">
      <c r="A31" s="47" t="s">
        <v>91</v>
      </c>
      <c r="B31" s="47"/>
      <c r="C31" s="47"/>
      <c r="D31" s="47"/>
      <c r="E31" s="4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21">
      <c r="A32" s="30" t="s">
        <v>116</v>
      </c>
      <c r="B32" s="7" t="s">
        <v>130</v>
      </c>
      <c r="C32" s="7" t="s">
        <v>251</v>
      </c>
      <c r="D32" s="7" t="s">
        <v>93</v>
      </c>
      <c r="E32" s="8" t="s">
        <v>340</v>
      </c>
      <c r="F32" s="7" t="s">
        <v>328</v>
      </c>
      <c r="G32" s="29" t="s">
        <v>85</v>
      </c>
      <c r="H32" s="29" t="s">
        <v>94</v>
      </c>
      <c r="I32" s="29" t="s">
        <v>95</v>
      </c>
      <c r="J32" s="30"/>
      <c r="K32" s="29" t="s">
        <v>66</v>
      </c>
      <c r="L32" s="29" t="s">
        <v>44</v>
      </c>
      <c r="M32" s="31" t="s">
        <v>67</v>
      </c>
      <c r="N32" s="30"/>
      <c r="O32" s="29" t="s">
        <v>76</v>
      </c>
      <c r="P32" s="29" t="s">
        <v>83</v>
      </c>
      <c r="Q32" s="29" t="s">
        <v>84</v>
      </c>
      <c r="R32" s="30"/>
      <c r="S32" s="9" t="str">
        <f>"565,0"</f>
        <v>565,0</v>
      </c>
      <c r="T32" s="9" t="str">
        <f>"333,3500"</f>
        <v>333,3500</v>
      </c>
      <c r="U32" s="7" t="s">
        <v>261</v>
      </c>
    </row>
    <row r="33" spans="1:21">
      <c r="A33" s="33" t="s">
        <v>116</v>
      </c>
      <c r="B33" s="10" t="s">
        <v>130</v>
      </c>
      <c r="C33" s="10" t="s">
        <v>96</v>
      </c>
      <c r="D33" s="10" t="s">
        <v>93</v>
      </c>
      <c r="E33" s="11" t="s">
        <v>335</v>
      </c>
      <c r="F33" s="10" t="s">
        <v>328</v>
      </c>
      <c r="G33" s="32" t="s">
        <v>85</v>
      </c>
      <c r="H33" s="32" t="s">
        <v>94</v>
      </c>
      <c r="I33" s="32" t="s">
        <v>95</v>
      </c>
      <c r="J33" s="33"/>
      <c r="K33" s="32" t="s">
        <v>66</v>
      </c>
      <c r="L33" s="32" t="s">
        <v>44</v>
      </c>
      <c r="M33" s="34" t="s">
        <v>67</v>
      </c>
      <c r="N33" s="33"/>
      <c r="O33" s="32" t="s">
        <v>76</v>
      </c>
      <c r="P33" s="32" t="s">
        <v>83</v>
      </c>
      <c r="Q33" s="32" t="s">
        <v>84</v>
      </c>
      <c r="R33" s="33"/>
      <c r="S33" s="12" t="str">
        <f>"565,0"</f>
        <v>565,0</v>
      </c>
      <c r="T33" s="12" t="str">
        <f>"333,3500"</f>
        <v>333,3500</v>
      </c>
      <c r="U33" s="10" t="s">
        <v>260</v>
      </c>
    </row>
    <row r="35" spans="1:21" ht="16">
      <c r="A35" s="47" t="s">
        <v>97</v>
      </c>
      <c r="B35" s="47"/>
      <c r="C35" s="47"/>
      <c r="D35" s="47"/>
      <c r="E35" s="48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21">
      <c r="A36" s="35" t="s">
        <v>116</v>
      </c>
      <c r="B36" s="13" t="s">
        <v>131</v>
      </c>
      <c r="C36" s="13" t="s">
        <v>98</v>
      </c>
      <c r="D36" s="13" t="s">
        <v>99</v>
      </c>
      <c r="E36" s="14" t="s">
        <v>336</v>
      </c>
      <c r="F36" s="13" t="s">
        <v>328</v>
      </c>
      <c r="G36" s="37" t="s">
        <v>84</v>
      </c>
      <c r="H36" s="36" t="s">
        <v>94</v>
      </c>
      <c r="I36" s="36" t="s">
        <v>100</v>
      </c>
      <c r="J36" s="35"/>
      <c r="K36" s="37" t="s">
        <v>65</v>
      </c>
      <c r="L36" s="36" t="s">
        <v>44</v>
      </c>
      <c r="M36" s="36" t="s">
        <v>44</v>
      </c>
      <c r="N36" s="35"/>
      <c r="O36" s="37" t="s">
        <v>83</v>
      </c>
      <c r="P36" s="36" t="s">
        <v>84</v>
      </c>
      <c r="Q36" s="36" t="s">
        <v>84</v>
      </c>
      <c r="R36" s="35"/>
      <c r="S36" s="15" t="str">
        <f>"510,0"</f>
        <v>510,0</v>
      </c>
      <c r="T36" s="15" t="str">
        <f>"282,4380"</f>
        <v>282,4380</v>
      </c>
      <c r="U36" s="13" t="s">
        <v>257</v>
      </c>
    </row>
    <row r="40" spans="1:21" ht="18">
      <c r="B40" s="20" t="s">
        <v>101</v>
      </c>
      <c r="C40" s="20"/>
    </row>
    <row r="41" spans="1:21" ht="16">
      <c r="B41" s="21" t="s">
        <v>102</v>
      </c>
      <c r="C41" s="21"/>
    </row>
    <row r="42" spans="1:21" ht="14">
      <c r="B42" s="22"/>
      <c r="C42" s="23" t="s">
        <v>109</v>
      </c>
    </row>
    <row r="43" spans="1:21" ht="14">
      <c r="B43" s="24" t="s">
        <v>103</v>
      </c>
      <c r="C43" s="24" t="s">
        <v>104</v>
      </c>
      <c r="D43" s="24" t="s">
        <v>321</v>
      </c>
      <c r="E43" s="25" t="s">
        <v>105</v>
      </c>
      <c r="F43" s="24" t="s">
        <v>106</v>
      </c>
    </row>
    <row r="44" spans="1:21">
      <c r="B44" s="5" t="s">
        <v>40</v>
      </c>
      <c r="C44" s="5" t="s">
        <v>109</v>
      </c>
      <c r="D44" s="27" t="s">
        <v>110</v>
      </c>
      <c r="E44" s="28">
        <v>370</v>
      </c>
      <c r="F44" s="26">
        <v>384.24498200416599</v>
      </c>
    </row>
    <row r="45" spans="1:21">
      <c r="B45" s="5" t="s">
        <v>23</v>
      </c>
      <c r="C45" s="5" t="s">
        <v>109</v>
      </c>
      <c r="D45" s="27" t="s">
        <v>108</v>
      </c>
      <c r="E45" s="28">
        <v>265</v>
      </c>
      <c r="F45" s="26">
        <v>314.44899201393099</v>
      </c>
    </row>
    <row r="46" spans="1:21">
      <c r="B46" s="5" t="s">
        <v>11</v>
      </c>
      <c r="C46" s="5" t="s">
        <v>109</v>
      </c>
      <c r="D46" s="27" t="s">
        <v>107</v>
      </c>
      <c r="E46" s="28">
        <v>177.5</v>
      </c>
      <c r="F46" s="26">
        <v>231.158245801926</v>
      </c>
    </row>
    <row r="48" spans="1:21" ht="16">
      <c r="B48" s="21" t="s">
        <v>111</v>
      </c>
      <c r="C48" s="21"/>
    </row>
    <row r="49" spans="2:7" ht="14">
      <c r="B49" s="22"/>
      <c r="C49" s="23" t="s">
        <v>112</v>
      </c>
    </row>
    <row r="50" spans="2:7" ht="14">
      <c r="B50" s="24" t="s">
        <v>103</v>
      </c>
      <c r="C50" s="24" t="s">
        <v>104</v>
      </c>
      <c r="D50" s="24" t="s">
        <v>321</v>
      </c>
      <c r="E50" s="25" t="s">
        <v>105</v>
      </c>
      <c r="F50" s="24" t="s">
        <v>106</v>
      </c>
    </row>
    <row r="51" spans="2:7">
      <c r="B51" s="5" t="s">
        <v>92</v>
      </c>
      <c r="C51" s="5" t="s">
        <v>112</v>
      </c>
      <c r="D51" s="27" t="s">
        <v>113</v>
      </c>
      <c r="E51" s="28">
        <v>565</v>
      </c>
      <c r="F51" s="26">
        <v>333.34998518228502</v>
      </c>
    </row>
    <row r="52" spans="2:7">
      <c r="B52" s="5" t="s">
        <v>69</v>
      </c>
      <c r="C52" s="5" t="s">
        <v>112</v>
      </c>
      <c r="D52" s="27" t="s">
        <v>114</v>
      </c>
      <c r="E52" s="28">
        <v>427.5</v>
      </c>
      <c r="F52" s="26">
        <v>304.63649690151198</v>
      </c>
    </row>
    <row r="53" spans="2:7">
      <c r="B53" s="5" t="s">
        <v>57</v>
      </c>
      <c r="C53" s="5" t="s">
        <v>112</v>
      </c>
      <c r="D53" s="27" t="s">
        <v>110</v>
      </c>
      <c r="E53" s="28">
        <v>257.5</v>
      </c>
      <c r="F53" s="26">
        <v>200.952994376421</v>
      </c>
    </row>
    <row r="55" spans="2:7" ht="14">
      <c r="B55" s="22"/>
      <c r="C55" s="23" t="s">
        <v>109</v>
      </c>
    </row>
    <row r="56" spans="2:7" ht="14">
      <c r="B56" s="24" t="s">
        <v>103</v>
      </c>
      <c r="C56" s="24" t="s">
        <v>104</v>
      </c>
      <c r="D56" s="24" t="s">
        <v>321</v>
      </c>
      <c r="E56" s="25" t="s">
        <v>105</v>
      </c>
      <c r="F56" s="24" t="s">
        <v>106</v>
      </c>
    </row>
    <row r="57" spans="2:7">
      <c r="B57" s="5" t="s">
        <v>80</v>
      </c>
      <c r="C57" s="5" t="s">
        <v>109</v>
      </c>
      <c r="D57" s="27" t="s">
        <v>115</v>
      </c>
      <c r="E57" s="28">
        <v>535</v>
      </c>
      <c r="F57" s="26">
        <v>346.84049576520903</v>
      </c>
    </row>
    <row r="58" spans="2:7">
      <c r="B58" s="5" t="s">
        <v>92</v>
      </c>
      <c r="C58" s="5" t="s">
        <v>109</v>
      </c>
      <c r="D58" s="27" t="s">
        <v>113</v>
      </c>
      <c r="E58" s="28">
        <v>565</v>
      </c>
      <c r="F58" s="26">
        <v>333.34998518228502</v>
      </c>
      <c r="G58" s="5"/>
    </row>
    <row r="59" spans="2:7">
      <c r="B59" s="5" t="s">
        <v>87</v>
      </c>
      <c r="C59" s="5" t="s">
        <v>109</v>
      </c>
      <c r="D59" s="27" t="s">
        <v>115</v>
      </c>
      <c r="E59" s="28">
        <v>465</v>
      </c>
      <c r="F59" s="26">
        <v>298.39051365852401</v>
      </c>
    </row>
  </sheetData>
  <mergeCells count="22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9:R9"/>
    <mergeCell ref="A13:R13"/>
    <mergeCell ref="A16:R16"/>
    <mergeCell ref="E3:E4"/>
    <mergeCell ref="A19:R19"/>
    <mergeCell ref="A23:R23"/>
    <mergeCell ref="A27:R27"/>
    <mergeCell ref="A31:R31"/>
    <mergeCell ref="A35:R3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opLeftCell="A11" zoomScaleNormal="100" workbookViewId="0">
      <selection activeCell="A29" sqref="A29:J29"/>
    </sheetView>
  </sheetViews>
  <sheetFormatPr baseColWidth="10" defaultColWidth="9.1640625" defaultRowHeight="13"/>
  <cols>
    <col min="1" max="1" width="7.33203125" style="5" bestFit="1" customWidth="1"/>
    <col min="2" max="2" width="20.5" style="5" customWidth="1"/>
    <col min="3" max="3" width="27.5" style="5" bestFit="1" customWidth="1"/>
    <col min="4" max="4" width="20.83203125" style="5" bestFit="1" customWidth="1"/>
    <col min="5" max="5" width="10.1640625" style="19" bestFit="1" customWidth="1"/>
    <col min="6" max="6" width="38.1640625" style="5" bestFit="1" customWidth="1"/>
    <col min="7" max="7" width="5.6640625" style="27" bestFit="1" customWidth="1"/>
    <col min="8" max="9" width="5.5" style="27" customWidth="1"/>
    <col min="10" max="10" width="4.5" style="27" customWidth="1"/>
    <col min="11" max="11" width="12" style="6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3" t="s">
        <v>323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2" t="s">
        <v>331</v>
      </c>
      <c r="B3" s="68" t="s">
        <v>0</v>
      </c>
      <c r="C3" s="64" t="s">
        <v>332</v>
      </c>
      <c r="D3" s="64" t="s">
        <v>6</v>
      </c>
      <c r="E3" s="51" t="s">
        <v>333</v>
      </c>
      <c r="F3" s="61" t="s">
        <v>5</v>
      </c>
      <c r="G3" s="61" t="s">
        <v>8</v>
      </c>
      <c r="H3" s="61"/>
      <c r="I3" s="61"/>
      <c r="J3" s="61"/>
      <c r="K3" s="51" t="s">
        <v>169</v>
      </c>
      <c r="L3" s="51" t="s">
        <v>3</v>
      </c>
      <c r="M3" s="66" t="s">
        <v>2</v>
      </c>
    </row>
    <row r="4" spans="1:13" s="1" customFormat="1" ht="21" customHeight="1" thickBot="1">
      <c r="A4" s="63"/>
      <c r="B4" s="69"/>
      <c r="C4" s="65"/>
      <c r="D4" s="65"/>
      <c r="E4" s="52"/>
      <c r="F4" s="65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67"/>
    </row>
    <row r="5" spans="1:13" ht="16">
      <c r="A5" s="49" t="s">
        <v>22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0" t="s">
        <v>116</v>
      </c>
      <c r="B6" s="7" t="s">
        <v>118</v>
      </c>
      <c r="C6" s="7" t="s">
        <v>24</v>
      </c>
      <c r="D6" s="7" t="s">
        <v>25</v>
      </c>
      <c r="E6" s="8" t="s">
        <v>336</v>
      </c>
      <c r="F6" s="7" t="s">
        <v>327</v>
      </c>
      <c r="G6" s="29" t="s">
        <v>29</v>
      </c>
      <c r="H6" s="31" t="s">
        <v>30</v>
      </c>
      <c r="I6" s="31" t="s">
        <v>30</v>
      </c>
      <c r="J6" s="30"/>
      <c r="K6" s="9" t="str">
        <f>"50,0"</f>
        <v>50,0</v>
      </c>
      <c r="L6" s="9" t="str">
        <f>"59,3300"</f>
        <v>59,3300</v>
      </c>
      <c r="M6" s="7" t="s">
        <v>256</v>
      </c>
    </row>
    <row r="7" spans="1:13">
      <c r="A7" s="39" t="s">
        <v>116</v>
      </c>
      <c r="B7" s="16" t="s">
        <v>118</v>
      </c>
      <c r="C7" s="16" t="s">
        <v>34</v>
      </c>
      <c r="D7" s="16" t="s">
        <v>25</v>
      </c>
      <c r="E7" s="17" t="s">
        <v>335</v>
      </c>
      <c r="F7" s="16" t="s">
        <v>327</v>
      </c>
      <c r="G7" s="38" t="s">
        <v>29</v>
      </c>
      <c r="H7" s="40" t="s">
        <v>30</v>
      </c>
      <c r="I7" s="40" t="s">
        <v>30</v>
      </c>
      <c r="J7" s="39"/>
      <c r="K7" s="18" t="str">
        <f>"50,0"</f>
        <v>50,0</v>
      </c>
      <c r="L7" s="18" t="str">
        <f>"59,3300"</f>
        <v>59,3300</v>
      </c>
      <c r="M7" s="16" t="s">
        <v>256</v>
      </c>
    </row>
    <row r="8" spans="1:13">
      <c r="A8" s="33" t="s">
        <v>128</v>
      </c>
      <c r="B8" s="10" t="s">
        <v>170</v>
      </c>
      <c r="C8" s="10" t="s">
        <v>133</v>
      </c>
      <c r="D8" s="10" t="s">
        <v>134</v>
      </c>
      <c r="E8" s="11" t="s">
        <v>335</v>
      </c>
      <c r="F8" s="10" t="s">
        <v>327</v>
      </c>
      <c r="G8" s="34" t="s">
        <v>55</v>
      </c>
      <c r="H8" s="32" t="s">
        <v>60</v>
      </c>
      <c r="I8" s="32" t="s">
        <v>29</v>
      </c>
      <c r="J8" s="33"/>
      <c r="K8" s="12" t="str">
        <f>"50,0"</f>
        <v>50,0</v>
      </c>
      <c r="L8" s="12" t="str">
        <f>"58,8300"</f>
        <v>58,8300</v>
      </c>
      <c r="M8" s="10" t="s">
        <v>262</v>
      </c>
    </row>
    <row r="10" spans="1:13" ht="16">
      <c r="A10" s="47" t="s">
        <v>35</v>
      </c>
      <c r="B10" s="47"/>
      <c r="C10" s="47"/>
      <c r="D10" s="47"/>
      <c r="E10" s="48"/>
      <c r="F10" s="47"/>
      <c r="G10" s="47"/>
      <c r="H10" s="47"/>
      <c r="I10" s="47"/>
      <c r="J10" s="47"/>
    </row>
    <row r="11" spans="1:13">
      <c r="A11" s="35" t="s">
        <v>116</v>
      </c>
      <c r="B11" s="13" t="s">
        <v>120</v>
      </c>
      <c r="C11" s="13" t="s">
        <v>37</v>
      </c>
      <c r="D11" s="13" t="s">
        <v>38</v>
      </c>
      <c r="E11" s="14" t="s">
        <v>335</v>
      </c>
      <c r="F11" s="13" t="s">
        <v>329</v>
      </c>
      <c r="G11" s="36" t="s">
        <v>31</v>
      </c>
      <c r="H11" s="37" t="s">
        <v>31</v>
      </c>
      <c r="I11" s="36" t="s">
        <v>135</v>
      </c>
      <c r="J11" s="35"/>
      <c r="K11" s="15" t="str">
        <f>"105,0"</f>
        <v>105,0</v>
      </c>
      <c r="L11" s="15" t="str">
        <f>"119,5530"</f>
        <v>119,5530</v>
      </c>
      <c r="M11" s="13" t="s">
        <v>158</v>
      </c>
    </row>
    <row r="13" spans="1:13" ht="16">
      <c r="A13" s="47" t="s">
        <v>136</v>
      </c>
      <c r="B13" s="47"/>
      <c r="C13" s="47"/>
      <c r="D13" s="47"/>
      <c r="E13" s="48"/>
      <c r="F13" s="47"/>
      <c r="G13" s="47"/>
      <c r="H13" s="47"/>
      <c r="I13" s="47"/>
      <c r="J13" s="47"/>
    </row>
    <row r="14" spans="1:13">
      <c r="A14" s="30" t="s">
        <v>116</v>
      </c>
      <c r="B14" s="7" t="s">
        <v>171</v>
      </c>
      <c r="C14" s="7" t="s">
        <v>137</v>
      </c>
      <c r="D14" s="7" t="s">
        <v>138</v>
      </c>
      <c r="E14" s="8" t="s">
        <v>335</v>
      </c>
      <c r="F14" s="7" t="s">
        <v>329</v>
      </c>
      <c r="G14" s="29" t="s">
        <v>13</v>
      </c>
      <c r="H14" s="31" t="s">
        <v>45</v>
      </c>
      <c r="I14" s="31" t="s">
        <v>45</v>
      </c>
      <c r="J14" s="30"/>
      <c r="K14" s="9" t="str">
        <f>"60,0"</f>
        <v>60,0</v>
      </c>
      <c r="L14" s="9" t="str">
        <f>"55,6980"</f>
        <v>55,6980</v>
      </c>
      <c r="M14" s="7" t="s">
        <v>158</v>
      </c>
    </row>
    <row r="15" spans="1:13">
      <c r="A15" s="33" t="s">
        <v>128</v>
      </c>
      <c r="B15" s="10" t="s">
        <v>172</v>
      </c>
      <c r="C15" s="10" t="s">
        <v>139</v>
      </c>
      <c r="D15" s="10" t="s">
        <v>140</v>
      </c>
      <c r="E15" s="11" t="s">
        <v>335</v>
      </c>
      <c r="F15" s="10" t="s">
        <v>327</v>
      </c>
      <c r="G15" s="32" t="s">
        <v>141</v>
      </c>
      <c r="H15" s="32" t="s">
        <v>55</v>
      </c>
      <c r="I15" s="34" t="s">
        <v>29</v>
      </c>
      <c r="J15" s="33"/>
      <c r="K15" s="12" t="str">
        <f>"45,0"</f>
        <v>45,0</v>
      </c>
      <c r="L15" s="12" t="str">
        <f>"40,8690"</f>
        <v>40,8690</v>
      </c>
      <c r="M15" s="10" t="s">
        <v>256</v>
      </c>
    </row>
    <row r="17" spans="1:13" ht="16">
      <c r="A17" s="47" t="s">
        <v>39</v>
      </c>
      <c r="B17" s="47"/>
      <c r="C17" s="47"/>
      <c r="D17" s="47"/>
      <c r="E17" s="48"/>
      <c r="F17" s="47"/>
      <c r="G17" s="47"/>
      <c r="H17" s="47"/>
      <c r="I17" s="47"/>
      <c r="J17" s="47"/>
    </row>
    <row r="18" spans="1:13">
      <c r="A18" s="30" t="s">
        <v>119</v>
      </c>
      <c r="B18" s="7" t="s">
        <v>173</v>
      </c>
      <c r="C18" s="7" t="s">
        <v>243</v>
      </c>
      <c r="D18" s="7" t="s">
        <v>142</v>
      </c>
      <c r="E18" s="8" t="s">
        <v>339</v>
      </c>
      <c r="F18" s="7" t="s">
        <v>327</v>
      </c>
      <c r="G18" s="31" t="s">
        <v>141</v>
      </c>
      <c r="H18" s="30"/>
      <c r="I18" s="30"/>
      <c r="J18" s="30"/>
      <c r="K18" s="9" t="str">
        <f>"0.00"</f>
        <v>0.00</v>
      </c>
      <c r="L18" s="9" t="str">
        <f>"0,0000"</f>
        <v>0,0000</v>
      </c>
      <c r="M18" s="7" t="s">
        <v>256</v>
      </c>
    </row>
    <row r="19" spans="1:13">
      <c r="A19" s="33" t="s">
        <v>116</v>
      </c>
      <c r="B19" s="10" t="s">
        <v>174</v>
      </c>
      <c r="C19" s="10" t="s">
        <v>144</v>
      </c>
      <c r="D19" s="10" t="s">
        <v>145</v>
      </c>
      <c r="E19" s="11" t="s">
        <v>335</v>
      </c>
      <c r="F19" s="10" t="s">
        <v>330</v>
      </c>
      <c r="G19" s="32" t="s">
        <v>33</v>
      </c>
      <c r="H19" s="32" t="s">
        <v>65</v>
      </c>
      <c r="I19" s="34" t="s">
        <v>146</v>
      </c>
      <c r="J19" s="33"/>
      <c r="K19" s="12" t="str">
        <f>"120,0"</f>
        <v>120,0</v>
      </c>
      <c r="L19" s="12" t="str">
        <f>"99,9480"</f>
        <v>99,9480</v>
      </c>
      <c r="M19" s="10"/>
    </row>
    <row r="21" spans="1:13" ht="16">
      <c r="A21" s="47" t="s">
        <v>68</v>
      </c>
      <c r="B21" s="47"/>
      <c r="C21" s="47"/>
      <c r="D21" s="47"/>
      <c r="E21" s="48"/>
      <c r="F21" s="47"/>
      <c r="G21" s="47"/>
      <c r="H21" s="47"/>
      <c r="I21" s="47"/>
      <c r="J21" s="47"/>
    </row>
    <row r="22" spans="1:13">
      <c r="A22" s="30" t="s">
        <v>116</v>
      </c>
      <c r="B22" s="7" t="s">
        <v>175</v>
      </c>
      <c r="C22" s="7" t="s">
        <v>244</v>
      </c>
      <c r="D22" s="7" t="s">
        <v>147</v>
      </c>
      <c r="E22" s="8" t="s">
        <v>339</v>
      </c>
      <c r="F22" s="7" t="s">
        <v>330</v>
      </c>
      <c r="G22" s="29" t="s">
        <v>54</v>
      </c>
      <c r="H22" s="31" t="s">
        <v>27</v>
      </c>
      <c r="I22" s="31" t="s">
        <v>27</v>
      </c>
      <c r="J22" s="30"/>
      <c r="K22" s="9" t="str">
        <f>"90,0"</f>
        <v>90,0</v>
      </c>
      <c r="L22" s="9" t="str">
        <f>"64,9260"</f>
        <v>64,9260</v>
      </c>
      <c r="M22" s="7" t="s">
        <v>143</v>
      </c>
    </row>
    <row r="23" spans="1:13">
      <c r="A23" s="39" t="s">
        <v>116</v>
      </c>
      <c r="B23" s="16" t="s">
        <v>176</v>
      </c>
      <c r="C23" s="16" t="s">
        <v>148</v>
      </c>
      <c r="D23" s="16" t="s">
        <v>149</v>
      </c>
      <c r="E23" s="17" t="s">
        <v>335</v>
      </c>
      <c r="F23" s="16" t="s">
        <v>328</v>
      </c>
      <c r="G23" s="40" t="s">
        <v>65</v>
      </c>
      <c r="H23" s="38" t="s">
        <v>65</v>
      </c>
      <c r="I23" s="40" t="s">
        <v>146</v>
      </c>
      <c r="J23" s="39"/>
      <c r="K23" s="18" t="str">
        <f>"120,0"</f>
        <v>120,0</v>
      </c>
      <c r="L23" s="18" t="str">
        <f>"86,4000"</f>
        <v>86,4000</v>
      </c>
      <c r="M23" s="16" t="s">
        <v>263</v>
      </c>
    </row>
    <row r="24" spans="1:13">
      <c r="A24" s="33" t="s">
        <v>128</v>
      </c>
      <c r="B24" s="10" t="s">
        <v>175</v>
      </c>
      <c r="C24" s="10" t="s">
        <v>150</v>
      </c>
      <c r="D24" s="10" t="s">
        <v>147</v>
      </c>
      <c r="E24" s="11" t="s">
        <v>335</v>
      </c>
      <c r="F24" s="10" t="s">
        <v>330</v>
      </c>
      <c r="G24" s="32" t="s">
        <v>54</v>
      </c>
      <c r="H24" s="34" t="s">
        <v>27</v>
      </c>
      <c r="I24" s="34" t="s">
        <v>27</v>
      </c>
      <c r="J24" s="33"/>
      <c r="K24" s="12" t="str">
        <f>"90,0"</f>
        <v>90,0</v>
      </c>
      <c r="L24" s="12" t="str">
        <f>"64,9260"</f>
        <v>64,9260</v>
      </c>
      <c r="M24" s="10" t="s">
        <v>143</v>
      </c>
    </row>
    <row r="26" spans="1:13" ht="16">
      <c r="A26" s="47" t="s">
        <v>136</v>
      </c>
      <c r="B26" s="47"/>
      <c r="C26" s="47"/>
      <c r="D26" s="47"/>
      <c r="E26" s="48"/>
      <c r="F26" s="47"/>
      <c r="G26" s="47"/>
      <c r="H26" s="47"/>
      <c r="I26" s="47"/>
      <c r="J26" s="47"/>
    </row>
    <row r="27" spans="1:13">
      <c r="A27" s="35" t="s">
        <v>116</v>
      </c>
      <c r="B27" s="13" t="s">
        <v>177</v>
      </c>
      <c r="C27" s="13" t="s">
        <v>245</v>
      </c>
      <c r="D27" s="13" t="s">
        <v>138</v>
      </c>
      <c r="E27" s="14" t="s">
        <v>337</v>
      </c>
      <c r="F27" s="13" t="s">
        <v>327</v>
      </c>
      <c r="G27" s="37" t="s">
        <v>19</v>
      </c>
      <c r="H27" s="36" t="s">
        <v>53</v>
      </c>
      <c r="I27" s="36" t="s">
        <v>53</v>
      </c>
      <c r="J27" s="35"/>
      <c r="K27" s="15" t="str">
        <f>"75,0"</f>
        <v>75,0</v>
      </c>
      <c r="L27" s="15" t="str">
        <f>"76,5025"</f>
        <v>76,5025</v>
      </c>
      <c r="M27" s="13" t="s">
        <v>256</v>
      </c>
    </row>
    <row r="29" spans="1:13" ht="16">
      <c r="A29" s="47" t="s">
        <v>79</v>
      </c>
      <c r="B29" s="47"/>
      <c r="C29" s="47"/>
      <c r="D29" s="47"/>
      <c r="E29" s="48"/>
      <c r="F29" s="47"/>
      <c r="G29" s="47"/>
      <c r="H29" s="47"/>
      <c r="I29" s="47"/>
      <c r="J29" s="47"/>
    </row>
    <row r="30" spans="1:13">
      <c r="A30" s="30" t="s">
        <v>116</v>
      </c>
      <c r="B30" s="7" t="s">
        <v>178</v>
      </c>
      <c r="C30" s="7" t="s">
        <v>152</v>
      </c>
      <c r="D30" s="7" t="s">
        <v>153</v>
      </c>
      <c r="E30" s="8" t="s">
        <v>335</v>
      </c>
      <c r="F30" s="7" t="s">
        <v>328</v>
      </c>
      <c r="G30" s="29" t="s">
        <v>75</v>
      </c>
      <c r="H30" s="29" t="s">
        <v>154</v>
      </c>
      <c r="I30" s="29" t="s">
        <v>76</v>
      </c>
      <c r="J30" s="30"/>
      <c r="K30" s="9" t="str">
        <f>"180,0"</f>
        <v>180,0</v>
      </c>
      <c r="L30" s="9" t="str">
        <f>"118,6560"</f>
        <v>118,6560</v>
      </c>
      <c r="M30" s="7"/>
    </row>
    <row r="31" spans="1:13">
      <c r="A31" s="39" t="s">
        <v>128</v>
      </c>
      <c r="B31" s="16" t="s">
        <v>179</v>
      </c>
      <c r="C31" s="16" t="s">
        <v>155</v>
      </c>
      <c r="D31" s="16" t="s">
        <v>156</v>
      </c>
      <c r="E31" s="17" t="s">
        <v>335</v>
      </c>
      <c r="F31" s="16" t="s">
        <v>329</v>
      </c>
      <c r="G31" s="38" t="s">
        <v>56</v>
      </c>
      <c r="H31" s="39"/>
      <c r="I31" s="39"/>
      <c r="J31" s="39"/>
      <c r="K31" s="18" t="str">
        <f>"110,0"</f>
        <v>110,0</v>
      </c>
      <c r="L31" s="18" t="str">
        <f>"70,6640"</f>
        <v>70,6640</v>
      </c>
      <c r="M31" s="16" t="s">
        <v>180</v>
      </c>
    </row>
    <row r="32" spans="1:13">
      <c r="A32" s="39" t="s">
        <v>116</v>
      </c>
      <c r="B32" s="16" t="s">
        <v>178</v>
      </c>
      <c r="C32" s="16" t="s">
        <v>246</v>
      </c>
      <c r="D32" s="16" t="s">
        <v>153</v>
      </c>
      <c r="E32" s="17" t="s">
        <v>338</v>
      </c>
      <c r="F32" s="16" t="s">
        <v>328</v>
      </c>
      <c r="G32" s="38" t="s">
        <v>75</v>
      </c>
      <c r="H32" s="38" t="s">
        <v>154</v>
      </c>
      <c r="I32" s="38" t="s">
        <v>76</v>
      </c>
      <c r="J32" s="39"/>
      <c r="K32" s="18" t="str">
        <f>"180,0"</f>
        <v>180,0</v>
      </c>
      <c r="L32" s="18" t="str">
        <f>"119,2493"</f>
        <v>119,2493</v>
      </c>
      <c r="M32" s="16"/>
    </row>
    <row r="33" spans="1:13">
      <c r="A33" s="33" t="s">
        <v>128</v>
      </c>
      <c r="B33" s="10" t="s">
        <v>179</v>
      </c>
      <c r="C33" s="10" t="s">
        <v>247</v>
      </c>
      <c r="D33" s="10" t="s">
        <v>156</v>
      </c>
      <c r="E33" s="11" t="s">
        <v>338</v>
      </c>
      <c r="F33" s="10" t="s">
        <v>329</v>
      </c>
      <c r="G33" s="32" t="s">
        <v>56</v>
      </c>
      <c r="H33" s="33"/>
      <c r="I33" s="33"/>
      <c r="J33" s="33"/>
      <c r="K33" s="12" t="str">
        <f>"110,0"</f>
        <v>110,0</v>
      </c>
      <c r="L33" s="12" t="str">
        <f>"72,6426"</f>
        <v>72,6426</v>
      </c>
      <c r="M33" s="10" t="s">
        <v>158</v>
      </c>
    </row>
    <row r="35" spans="1:13" ht="16">
      <c r="A35" s="47" t="s">
        <v>157</v>
      </c>
      <c r="B35" s="47"/>
      <c r="C35" s="47"/>
      <c r="D35" s="47"/>
      <c r="E35" s="48"/>
      <c r="F35" s="47"/>
      <c r="G35" s="47"/>
      <c r="H35" s="47"/>
      <c r="I35" s="47"/>
      <c r="J35" s="47"/>
    </row>
    <row r="36" spans="1:13">
      <c r="A36" s="30" t="s">
        <v>116</v>
      </c>
      <c r="B36" s="7" t="s">
        <v>180</v>
      </c>
      <c r="C36" s="7" t="s">
        <v>159</v>
      </c>
      <c r="D36" s="7" t="s">
        <v>160</v>
      </c>
      <c r="E36" s="8" t="s">
        <v>335</v>
      </c>
      <c r="F36" s="7" t="s">
        <v>329</v>
      </c>
      <c r="G36" s="29" t="s">
        <v>71</v>
      </c>
      <c r="H36" s="29" t="s">
        <v>74</v>
      </c>
      <c r="I36" s="30"/>
      <c r="J36" s="30"/>
      <c r="K36" s="9" t="str">
        <f>"160,0"</f>
        <v>160,0</v>
      </c>
      <c r="L36" s="9" t="str">
        <f>"98,7040"</f>
        <v>98,7040</v>
      </c>
      <c r="M36" s="7"/>
    </row>
    <row r="37" spans="1:13">
      <c r="A37" s="39" t="s">
        <v>128</v>
      </c>
      <c r="B37" s="16" t="s">
        <v>181</v>
      </c>
      <c r="C37" s="16" t="s">
        <v>161</v>
      </c>
      <c r="D37" s="16" t="s">
        <v>162</v>
      </c>
      <c r="E37" s="17" t="s">
        <v>335</v>
      </c>
      <c r="F37" s="16" t="s">
        <v>327</v>
      </c>
      <c r="G37" s="40" t="s">
        <v>65</v>
      </c>
      <c r="H37" s="40" t="s">
        <v>65</v>
      </c>
      <c r="I37" s="38" t="s">
        <v>65</v>
      </c>
      <c r="J37" s="39"/>
      <c r="K37" s="18" t="str">
        <f>"120,0"</f>
        <v>120,0</v>
      </c>
      <c r="L37" s="18" t="str">
        <f>"73,7040"</f>
        <v>73,7040</v>
      </c>
      <c r="M37" s="16" t="s">
        <v>258</v>
      </c>
    </row>
    <row r="38" spans="1:13">
      <c r="A38" s="33" t="s">
        <v>116</v>
      </c>
      <c r="B38" s="10" t="s">
        <v>180</v>
      </c>
      <c r="C38" s="10" t="s">
        <v>248</v>
      </c>
      <c r="D38" s="10" t="s">
        <v>160</v>
      </c>
      <c r="E38" s="11" t="s">
        <v>338</v>
      </c>
      <c r="F38" s="10" t="s">
        <v>329</v>
      </c>
      <c r="G38" s="32" t="s">
        <v>71</v>
      </c>
      <c r="H38" s="32" t="s">
        <v>74</v>
      </c>
      <c r="I38" s="33"/>
      <c r="J38" s="33"/>
      <c r="K38" s="12" t="str">
        <f>"160,0"</f>
        <v>160,0</v>
      </c>
      <c r="L38" s="12" t="str">
        <f>"100,0859"</f>
        <v>100,0859</v>
      </c>
      <c r="M38" s="10"/>
    </row>
    <row r="40" spans="1:13" ht="16">
      <c r="A40" s="47" t="s">
        <v>91</v>
      </c>
      <c r="B40" s="47"/>
      <c r="C40" s="47"/>
      <c r="D40" s="47"/>
      <c r="E40" s="48"/>
      <c r="F40" s="47"/>
      <c r="G40" s="47"/>
      <c r="H40" s="47"/>
      <c r="I40" s="47"/>
      <c r="J40" s="47"/>
    </row>
    <row r="41" spans="1:13">
      <c r="A41" s="35" t="s">
        <v>116</v>
      </c>
      <c r="B41" s="13" t="s">
        <v>182</v>
      </c>
      <c r="C41" s="13" t="s">
        <v>249</v>
      </c>
      <c r="D41" s="13" t="s">
        <v>164</v>
      </c>
      <c r="E41" s="14" t="s">
        <v>338</v>
      </c>
      <c r="F41" s="13" t="s">
        <v>327</v>
      </c>
      <c r="G41" s="37" t="s">
        <v>47</v>
      </c>
      <c r="H41" s="37" t="s">
        <v>48</v>
      </c>
      <c r="I41" s="36" t="s">
        <v>74</v>
      </c>
      <c r="J41" s="35"/>
      <c r="K41" s="15" t="str">
        <f>"155,0"</f>
        <v>155,0</v>
      </c>
      <c r="L41" s="15" t="str">
        <f>"103,9776"</f>
        <v>103,9776</v>
      </c>
      <c r="M41" s="13" t="s">
        <v>258</v>
      </c>
    </row>
    <row r="43" spans="1:13">
      <c r="K43" s="27"/>
      <c r="M43" s="6"/>
    </row>
    <row r="44" spans="1:13">
      <c r="K44" s="27"/>
      <c r="M44" s="6"/>
    </row>
    <row r="45" spans="1:13" ht="18">
      <c r="B45" s="20" t="s">
        <v>101</v>
      </c>
      <c r="C45" s="20"/>
      <c r="K45" s="27"/>
      <c r="M45" s="6"/>
    </row>
    <row r="46" spans="1:13" ht="16">
      <c r="B46" s="21" t="s">
        <v>102</v>
      </c>
      <c r="C46" s="21"/>
      <c r="K46" s="27"/>
      <c r="M46" s="6"/>
    </row>
    <row r="47" spans="1:13" ht="14">
      <c r="B47" s="22"/>
      <c r="C47" s="23" t="s">
        <v>109</v>
      </c>
      <c r="K47" s="27"/>
      <c r="M47" s="6"/>
    </row>
    <row r="48" spans="1:13" ht="14">
      <c r="B48" s="24" t="s">
        <v>103</v>
      </c>
      <c r="C48" s="24" t="s">
        <v>104</v>
      </c>
      <c r="D48" s="24" t="s">
        <v>321</v>
      </c>
      <c r="E48" s="25" t="s">
        <v>165</v>
      </c>
      <c r="F48" s="24" t="s">
        <v>106</v>
      </c>
      <c r="K48" s="27"/>
      <c r="M48" s="6"/>
    </row>
    <row r="49" spans="2:13">
      <c r="B49" s="5" t="s">
        <v>36</v>
      </c>
      <c r="C49" s="5" t="s">
        <v>109</v>
      </c>
      <c r="D49" s="27" t="s">
        <v>166</v>
      </c>
      <c r="E49" s="28">
        <v>105</v>
      </c>
      <c r="F49" s="26">
        <v>119.55299913883201</v>
      </c>
      <c r="K49" s="27"/>
      <c r="M49" s="6"/>
    </row>
    <row r="50" spans="2:13">
      <c r="B50" s="5" t="s">
        <v>23</v>
      </c>
      <c r="C50" s="5" t="s">
        <v>109</v>
      </c>
      <c r="D50" s="27" t="s">
        <v>108</v>
      </c>
      <c r="E50" s="28">
        <v>50</v>
      </c>
      <c r="F50" s="26">
        <v>59.329998493194601</v>
      </c>
      <c r="K50" s="27"/>
      <c r="M50" s="6"/>
    </row>
    <row r="51" spans="2:13">
      <c r="B51" s="5" t="s">
        <v>132</v>
      </c>
      <c r="C51" s="5" t="s">
        <v>109</v>
      </c>
      <c r="D51" s="27" t="s">
        <v>108</v>
      </c>
      <c r="E51" s="28">
        <v>50</v>
      </c>
      <c r="F51" s="26">
        <v>58.829998970031703</v>
      </c>
      <c r="K51" s="27"/>
      <c r="M51" s="6"/>
    </row>
    <row r="52" spans="2:13">
      <c r="K52" s="27"/>
      <c r="M52" s="6"/>
    </row>
    <row r="53" spans="2:13" ht="16">
      <c r="B53" s="21" t="s">
        <v>111</v>
      </c>
      <c r="C53" s="21"/>
      <c r="K53" s="27"/>
      <c r="M53" s="6"/>
    </row>
    <row r="54" spans="2:13" ht="14">
      <c r="B54" s="22"/>
      <c r="C54" s="23" t="s">
        <v>109</v>
      </c>
      <c r="K54" s="27"/>
      <c r="M54" s="6"/>
    </row>
    <row r="55" spans="2:13" ht="14">
      <c r="B55" s="24" t="s">
        <v>103</v>
      </c>
      <c r="C55" s="24" t="s">
        <v>104</v>
      </c>
      <c r="D55" s="24" t="s">
        <v>321</v>
      </c>
      <c r="E55" s="25" t="s">
        <v>165</v>
      </c>
      <c r="F55" s="24" t="s">
        <v>106</v>
      </c>
      <c r="K55" s="27"/>
      <c r="M55" s="6"/>
    </row>
    <row r="56" spans="2:13">
      <c r="B56" s="5" t="s">
        <v>151</v>
      </c>
      <c r="C56" s="5" t="s">
        <v>109</v>
      </c>
      <c r="D56" s="27" t="s">
        <v>115</v>
      </c>
      <c r="E56" s="28">
        <v>180</v>
      </c>
      <c r="F56" s="26">
        <v>118.656002283096</v>
      </c>
      <c r="K56" s="27"/>
      <c r="M56" s="6"/>
    </row>
    <row r="57" spans="2:13">
      <c r="B57" s="5" t="s">
        <v>143</v>
      </c>
      <c r="C57" s="5" t="s">
        <v>109</v>
      </c>
      <c r="D57" s="27" t="s">
        <v>110</v>
      </c>
      <c r="E57" s="28">
        <v>120</v>
      </c>
      <c r="F57" s="26">
        <v>99.947998523712201</v>
      </c>
      <c r="K57" s="27"/>
      <c r="M57" s="6"/>
    </row>
    <row r="58" spans="2:13">
      <c r="B58" s="5" t="s">
        <v>158</v>
      </c>
      <c r="C58" s="5" t="s">
        <v>109</v>
      </c>
      <c r="D58" s="27" t="s">
        <v>167</v>
      </c>
      <c r="E58" s="28">
        <v>160</v>
      </c>
      <c r="F58" s="26">
        <v>98.704004287719698</v>
      </c>
      <c r="K58" s="27"/>
      <c r="M58" s="6"/>
    </row>
    <row r="59" spans="2:13">
      <c r="K59" s="27"/>
      <c r="M59" s="6"/>
    </row>
    <row r="60" spans="2:13" ht="14">
      <c r="B60" s="22"/>
      <c r="C60" s="23" t="s">
        <v>168</v>
      </c>
      <c r="K60" s="27"/>
      <c r="M60" s="6"/>
    </row>
    <row r="61" spans="2:13" ht="14">
      <c r="B61" s="24" t="s">
        <v>103</v>
      </c>
      <c r="C61" s="24" t="s">
        <v>104</v>
      </c>
      <c r="D61" s="24" t="s">
        <v>321</v>
      </c>
      <c r="E61" s="25" t="s">
        <v>165</v>
      </c>
      <c r="F61" s="24" t="s">
        <v>106</v>
      </c>
      <c r="K61" s="27"/>
      <c r="M61" s="6"/>
    </row>
    <row r="62" spans="2:13">
      <c r="B62" s="5" t="s">
        <v>151</v>
      </c>
      <c r="C62" s="5" t="s">
        <v>168</v>
      </c>
      <c r="D62" s="27" t="s">
        <v>115</v>
      </c>
      <c r="E62" s="28">
        <v>180</v>
      </c>
      <c r="F62" s="26">
        <v>119.249282294512</v>
      </c>
      <c r="K62" s="27"/>
      <c r="M62" s="6"/>
    </row>
    <row r="63" spans="2:13">
      <c r="B63" s="5" t="s">
        <v>163</v>
      </c>
      <c r="C63" s="5" t="s">
        <v>250</v>
      </c>
      <c r="D63" s="27" t="s">
        <v>113</v>
      </c>
      <c r="E63" s="28">
        <v>155</v>
      </c>
      <c r="F63" s="26">
        <v>103.977593891621</v>
      </c>
      <c r="G63" s="5"/>
      <c r="K63" s="27"/>
      <c r="M63" s="6"/>
    </row>
    <row r="64" spans="2:13">
      <c r="B64" s="5" t="s">
        <v>158</v>
      </c>
      <c r="C64" s="5" t="s">
        <v>250</v>
      </c>
      <c r="D64" s="27" t="s">
        <v>167</v>
      </c>
      <c r="E64" s="28">
        <v>160</v>
      </c>
      <c r="F64" s="26">
        <v>100.085860347748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A40:J40"/>
    <mergeCell ref="B3:B4"/>
    <mergeCell ref="A10:J10"/>
    <mergeCell ref="A13:J13"/>
    <mergeCell ref="A17:J17"/>
    <mergeCell ref="A21:J21"/>
    <mergeCell ref="A26:J26"/>
    <mergeCell ref="A29:J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topLeftCell="A16" zoomScaleNormal="100" workbookViewId="0">
      <selection activeCell="E48" sqref="E48"/>
    </sheetView>
  </sheetViews>
  <sheetFormatPr baseColWidth="10" defaultColWidth="9.1640625" defaultRowHeight="13"/>
  <cols>
    <col min="1" max="1" width="7.33203125" style="5" bestFit="1" customWidth="1"/>
    <col min="2" max="2" width="21" style="5" bestFit="1" customWidth="1"/>
    <col min="3" max="3" width="27.5" style="5" bestFit="1" customWidth="1"/>
    <col min="4" max="4" width="20.83203125" style="5" bestFit="1" customWidth="1"/>
    <col min="5" max="5" width="10.1640625" style="19" bestFit="1" customWidth="1"/>
    <col min="6" max="6" width="38.1640625" style="5" bestFit="1" customWidth="1"/>
    <col min="7" max="7" width="5.6640625" style="27" bestFit="1" customWidth="1"/>
    <col min="8" max="10" width="5.5" style="27" customWidth="1"/>
    <col min="11" max="11" width="10.6640625" style="6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3" t="s">
        <v>324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2" t="s">
        <v>331</v>
      </c>
      <c r="B3" s="68" t="s">
        <v>0</v>
      </c>
      <c r="C3" s="64" t="s">
        <v>332</v>
      </c>
      <c r="D3" s="64" t="s">
        <v>6</v>
      </c>
      <c r="E3" s="51" t="s">
        <v>333</v>
      </c>
      <c r="F3" s="61" t="s">
        <v>5</v>
      </c>
      <c r="G3" s="61" t="s">
        <v>9</v>
      </c>
      <c r="H3" s="61"/>
      <c r="I3" s="61"/>
      <c r="J3" s="61"/>
      <c r="K3" s="51" t="s">
        <v>169</v>
      </c>
      <c r="L3" s="51" t="s">
        <v>3</v>
      </c>
      <c r="M3" s="66" t="s">
        <v>2</v>
      </c>
    </row>
    <row r="4" spans="1:13" s="1" customFormat="1" ht="21" customHeight="1" thickBot="1">
      <c r="A4" s="63"/>
      <c r="B4" s="69"/>
      <c r="C4" s="65"/>
      <c r="D4" s="65"/>
      <c r="E4" s="52"/>
      <c r="F4" s="65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67"/>
    </row>
    <row r="5" spans="1:13" ht="16">
      <c r="A5" s="49" t="s">
        <v>22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0" t="s">
        <v>116</v>
      </c>
      <c r="B6" s="7" t="s">
        <v>118</v>
      </c>
      <c r="C6" s="7" t="s">
        <v>24</v>
      </c>
      <c r="D6" s="7" t="s">
        <v>25</v>
      </c>
      <c r="E6" s="8" t="s">
        <v>336</v>
      </c>
      <c r="F6" s="7" t="s">
        <v>327</v>
      </c>
      <c r="G6" s="29" t="s">
        <v>31</v>
      </c>
      <c r="H6" s="29" t="s">
        <v>32</v>
      </c>
      <c r="I6" s="29" t="s">
        <v>33</v>
      </c>
      <c r="J6" s="30"/>
      <c r="K6" s="9" t="str">
        <f>"115,0"</f>
        <v>115,0</v>
      </c>
      <c r="L6" s="9" t="str">
        <f>"136,4590"</f>
        <v>136,4590</v>
      </c>
      <c r="M6" s="7" t="s">
        <v>258</v>
      </c>
    </row>
    <row r="7" spans="1:13">
      <c r="A7" s="39" t="s">
        <v>116</v>
      </c>
      <c r="B7" s="16" t="s">
        <v>118</v>
      </c>
      <c r="C7" s="16" t="s">
        <v>34</v>
      </c>
      <c r="D7" s="16" t="s">
        <v>25</v>
      </c>
      <c r="E7" s="17" t="s">
        <v>335</v>
      </c>
      <c r="F7" s="16" t="s">
        <v>327</v>
      </c>
      <c r="G7" s="38" t="s">
        <v>31</v>
      </c>
      <c r="H7" s="38" t="s">
        <v>32</v>
      </c>
      <c r="I7" s="38" t="s">
        <v>33</v>
      </c>
      <c r="J7" s="39"/>
      <c r="K7" s="18" t="str">
        <f>"115,0"</f>
        <v>115,0</v>
      </c>
      <c r="L7" s="18" t="str">
        <f>"136,4590"</f>
        <v>136,4590</v>
      </c>
      <c r="M7" s="16" t="s">
        <v>258</v>
      </c>
    </row>
    <row r="8" spans="1:13">
      <c r="A8" s="33" t="s">
        <v>128</v>
      </c>
      <c r="B8" s="10" t="s">
        <v>170</v>
      </c>
      <c r="C8" s="10" t="s">
        <v>133</v>
      </c>
      <c r="D8" s="10" t="s">
        <v>134</v>
      </c>
      <c r="E8" s="11" t="s">
        <v>335</v>
      </c>
      <c r="F8" s="10" t="s">
        <v>327</v>
      </c>
      <c r="G8" s="32" t="s">
        <v>31</v>
      </c>
      <c r="H8" s="34" t="s">
        <v>56</v>
      </c>
      <c r="I8" s="32" t="s">
        <v>56</v>
      </c>
      <c r="J8" s="33"/>
      <c r="K8" s="12" t="str">
        <f>"110,0"</f>
        <v>110,0</v>
      </c>
      <c r="L8" s="12" t="str">
        <f>"129,4260"</f>
        <v>129,4260</v>
      </c>
      <c r="M8" s="10" t="s">
        <v>264</v>
      </c>
    </row>
    <row r="10" spans="1:13" ht="16">
      <c r="A10" s="47" t="s">
        <v>39</v>
      </c>
      <c r="B10" s="47"/>
      <c r="C10" s="47"/>
      <c r="D10" s="47"/>
      <c r="E10" s="48"/>
      <c r="F10" s="47"/>
      <c r="G10" s="47"/>
      <c r="H10" s="47"/>
      <c r="I10" s="47"/>
      <c r="J10" s="47"/>
    </row>
    <row r="11" spans="1:13">
      <c r="A11" s="35" t="s">
        <v>116</v>
      </c>
      <c r="B11" s="13" t="s">
        <v>223</v>
      </c>
      <c r="C11" s="13" t="s">
        <v>184</v>
      </c>
      <c r="D11" s="13" t="s">
        <v>142</v>
      </c>
      <c r="E11" s="14" t="s">
        <v>335</v>
      </c>
      <c r="F11" s="13" t="s">
        <v>327</v>
      </c>
      <c r="G11" s="37" t="s">
        <v>19</v>
      </c>
      <c r="H11" s="37" t="s">
        <v>62</v>
      </c>
      <c r="I11" s="37" t="s">
        <v>54</v>
      </c>
      <c r="J11" s="35"/>
      <c r="K11" s="15" t="str">
        <f>"90,0"</f>
        <v>90,0</v>
      </c>
      <c r="L11" s="15" t="str">
        <f>"97,2450"</f>
        <v>97,2450</v>
      </c>
      <c r="M11" s="13" t="s">
        <v>256</v>
      </c>
    </row>
    <row r="13" spans="1:13" ht="16">
      <c r="A13" s="47" t="s">
        <v>136</v>
      </c>
      <c r="B13" s="47"/>
      <c r="C13" s="47"/>
      <c r="D13" s="47"/>
      <c r="E13" s="48"/>
      <c r="F13" s="47"/>
      <c r="G13" s="47"/>
      <c r="H13" s="47"/>
      <c r="I13" s="47"/>
      <c r="J13" s="47"/>
    </row>
    <row r="14" spans="1:13">
      <c r="A14" s="35" t="s">
        <v>116</v>
      </c>
      <c r="B14" s="13" t="s">
        <v>224</v>
      </c>
      <c r="C14" s="13" t="s">
        <v>185</v>
      </c>
      <c r="D14" s="13" t="s">
        <v>186</v>
      </c>
      <c r="E14" s="14" t="s">
        <v>335</v>
      </c>
      <c r="F14" s="13" t="s">
        <v>327</v>
      </c>
      <c r="G14" s="37" t="s">
        <v>62</v>
      </c>
      <c r="H14" s="37" t="s">
        <v>26</v>
      </c>
      <c r="I14" s="37" t="s">
        <v>59</v>
      </c>
      <c r="J14" s="35"/>
      <c r="K14" s="15" t="str">
        <f>"102,5"</f>
        <v>102,5</v>
      </c>
      <c r="L14" s="15" t="str">
        <f>"94,0540"</f>
        <v>94,0540</v>
      </c>
      <c r="M14" s="13" t="s">
        <v>256</v>
      </c>
    </row>
    <row r="16" spans="1:13" ht="16">
      <c r="A16" s="47" t="s">
        <v>50</v>
      </c>
      <c r="B16" s="47"/>
      <c r="C16" s="47"/>
      <c r="D16" s="47"/>
      <c r="E16" s="48"/>
      <c r="F16" s="47"/>
      <c r="G16" s="47"/>
      <c r="H16" s="47"/>
      <c r="I16" s="47"/>
      <c r="J16" s="47"/>
    </row>
    <row r="17" spans="1:13">
      <c r="A17" s="35" t="s">
        <v>116</v>
      </c>
      <c r="B17" s="13" t="s">
        <v>122</v>
      </c>
      <c r="C17" s="13" t="s">
        <v>51</v>
      </c>
      <c r="D17" s="13" t="s">
        <v>52</v>
      </c>
      <c r="E17" s="14" t="s">
        <v>335</v>
      </c>
      <c r="F17" s="13" t="s">
        <v>327</v>
      </c>
      <c r="G17" s="37" t="s">
        <v>54</v>
      </c>
      <c r="H17" s="37" t="s">
        <v>28</v>
      </c>
      <c r="I17" s="37" t="s">
        <v>56</v>
      </c>
      <c r="J17" s="35"/>
      <c r="K17" s="15" t="str">
        <f>"110,0"</f>
        <v>110,0</v>
      </c>
      <c r="L17" s="15" t="str">
        <f>"89,8150"</f>
        <v>89,8150</v>
      </c>
      <c r="M17" s="13" t="s">
        <v>256</v>
      </c>
    </row>
    <row r="19" spans="1:13" ht="16">
      <c r="A19" s="47" t="s">
        <v>22</v>
      </c>
      <c r="B19" s="47"/>
      <c r="C19" s="47"/>
      <c r="D19" s="47"/>
      <c r="E19" s="48"/>
      <c r="F19" s="47"/>
      <c r="G19" s="47"/>
      <c r="H19" s="47"/>
      <c r="I19" s="47"/>
      <c r="J19" s="47"/>
    </row>
    <row r="20" spans="1:13">
      <c r="A20" s="35" t="s">
        <v>116</v>
      </c>
      <c r="B20" s="13" t="s">
        <v>225</v>
      </c>
      <c r="C20" s="13" t="s">
        <v>242</v>
      </c>
      <c r="D20" s="13" t="s">
        <v>188</v>
      </c>
      <c r="E20" s="14" t="s">
        <v>339</v>
      </c>
      <c r="F20" s="13" t="s">
        <v>327</v>
      </c>
      <c r="G20" s="37" t="s">
        <v>65</v>
      </c>
      <c r="H20" s="36" t="s">
        <v>43</v>
      </c>
      <c r="I20" s="36" t="s">
        <v>43</v>
      </c>
      <c r="J20" s="35"/>
      <c r="K20" s="15" t="str">
        <f>"120,0"</f>
        <v>120,0</v>
      </c>
      <c r="L20" s="15" t="str">
        <f>"110,2080"</f>
        <v>110,2080</v>
      </c>
      <c r="M20" s="13" t="s">
        <v>256</v>
      </c>
    </row>
    <row r="22" spans="1:13" ht="16">
      <c r="A22" s="47" t="s">
        <v>39</v>
      </c>
      <c r="B22" s="47"/>
      <c r="C22" s="47"/>
      <c r="D22" s="47"/>
      <c r="E22" s="48"/>
      <c r="F22" s="47"/>
      <c r="G22" s="47"/>
      <c r="H22" s="47"/>
      <c r="I22" s="47"/>
      <c r="J22" s="47"/>
    </row>
    <row r="23" spans="1:13">
      <c r="A23" s="35" t="s">
        <v>116</v>
      </c>
      <c r="B23" s="13" t="s">
        <v>226</v>
      </c>
      <c r="C23" s="13" t="s">
        <v>241</v>
      </c>
      <c r="D23" s="13" t="s">
        <v>190</v>
      </c>
      <c r="E23" s="14" t="s">
        <v>339</v>
      </c>
      <c r="F23" s="13" t="s">
        <v>327</v>
      </c>
      <c r="G23" s="37" t="s">
        <v>28</v>
      </c>
      <c r="H23" s="37" t="s">
        <v>56</v>
      </c>
      <c r="I23" s="37" t="s">
        <v>33</v>
      </c>
      <c r="J23" s="35"/>
      <c r="K23" s="15" t="str">
        <f>"115,0"</f>
        <v>115,0</v>
      </c>
      <c r="L23" s="15" t="str">
        <f>"93,2765"</f>
        <v>93,2765</v>
      </c>
      <c r="M23" s="13" t="s">
        <v>256</v>
      </c>
    </row>
    <row r="25" spans="1:13" ht="16">
      <c r="A25" s="47" t="s">
        <v>68</v>
      </c>
      <c r="B25" s="47"/>
      <c r="C25" s="47"/>
      <c r="D25" s="47"/>
      <c r="E25" s="48"/>
      <c r="F25" s="47"/>
      <c r="G25" s="47"/>
      <c r="H25" s="47"/>
      <c r="I25" s="47"/>
      <c r="J25" s="47"/>
    </row>
    <row r="26" spans="1:13">
      <c r="A26" s="30" t="s">
        <v>116</v>
      </c>
      <c r="B26" s="7" t="s">
        <v>227</v>
      </c>
      <c r="C26" s="7" t="s">
        <v>191</v>
      </c>
      <c r="D26" s="7" t="s">
        <v>149</v>
      </c>
      <c r="E26" s="8" t="s">
        <v>335</v>
      </c>
      <c r="F26" s="7" t="s">
        <v>329</v>
      </c>
      <c r="G26" s="29" t="s">
        <v>67</v>
      </c>
      <c r="H26" s="29" t="s">
        <v>71</v>
      </c>
      <c r="I26" s="41" t="s">
        <v>74</v>
      </c>
      <c r="J26" s="30"/>
      <c r="K26" s="43" t="str">
        <f>"150,0"</f>
        <v>150,0</v>
      </c>
      <c r="L26" s="9" t="str">
        <f>"108,0000"</f>
        <v>108,0000</v>
      </c>
      <c r="M26" s="7" t="s">
        <v>158</v>
      </c>
    </row>
    <row r="27" spans="1:13">
      <c r="A27" s="33" t="s">
        <v>116</v>
      </c>
      <c r="B27" s="10" t="s">
        <v>228</v>
      </c>
      <c r="C27" s="10" t="s">
        <v>240</v>
      </c>
      <c r="D27" s="10" t="s">
        <v>192</v>
      </c>
      <c r="E27" s="11" t="s">
        <v>341</v>
      </c>
      <c r="F27" s="10" t="s">
        <v>327</v>
      </c>
      <c r="G27" s="32" t="s">
        <v>44</v>
      </c>
      <c r="H27" s="32" t="s">
        <v>67</v>
      </c>
      <c r="I27" s="42" t="s">
        <v>47</v>
      </c>
      <c r="J27" s="33"/>
      <c r="K27" s="44" t="str">
        <f>"145,0"</f>
        <v>145,0</v>
      </c>
      <c r="L27" s="12" t="str">
        <f>"213,9756"</f>
        <v>213,9756</v>
      </c>
      <c r="M27" s="10" t="s">
        <v>256</v>
      </c>
    </row>
    <row r="29" spans="1:13" ht="16">
      <c r="A29" s="47" t="s">
        <v>136</v>
      </c>
      <c r="B29" s="47"/>
      <c r="C29" s="47"/>
      <c r="D29" s="47"/>
      <c r="E29" s="48"/>
      <c r="F29" s="47"/>
      <c r="G29" s="47"/>
      <c r="H29" s="47"/>
      <c r="I29" s="47"/>
      <c r="J29" s="47"/>
    </row>
    <row r="30" spans="1:13">
      <c r="A30" s="35" t="s">
        <v>116</v>
      </c>
      <c r="B30" s="13" t="s">
        <v>229</v>
      </c>
      <c r="C30" s="13" t="s">
        <v>193</v>
      </c>
      <c r="D30" s="13" t="s">
        <v>194</v>
      </c>
      <c r="E30" s="14" t="s">
        <v>335</v>
      </c>
      <c r="F30" s="13" t="s">
        <v>330</v>
      </c>
      <c r="G30" s="37" t="s">
        <v>74</v>
      </c>
      <c r="H30" s="36" t="s">
        <v>195</v>
      </c>
      <c r="I30" s="37" t="s">
        <v>195</v>
      </c>
      <c r="J30" s="35"/>
      <c r="K30" s="15" t="str">
        <f>"172,5"</f>
        <v>172,5</v>
      </c>
      <c r="L30" s="15" t="str">
        <f>"116,3340"</f>
        <v>116,3340</v>
      </c>
      <c r="M30" s="13" t="s">
        <v>143</v>
      </c>
    </row>
    <row r="32" spans="1:13" ht="16">
      <c r="A32" s="47" t="s">
        <v>79</v>
      </c>
      <c r="B32" s="47"/>
      <c r="C32" s="47"/>
      <c r="D32" s="47"/>
      <c r="E32" s="48"/>
      <c r="F32" s="47"/>
      <c r="G32" s="47"/>
      <c r="H32" s="47"/>
      <c r="I32" s="47"/>
      <c r="J32" s="47"/>
    </row>
    <row r="33" spans="1:13">
      <c r="A33" s="30" t="s">
        <v>116</v>
      </c>
      <c r="B33" s="7" t="s">
        <v>230</v>
      </c>
      <c r="C33" s="7" t="s">
        <v>239</v>
      </c>
      <c r="D33" s="7" t="s">
        <v>197</v>
      </c>
      <c r="E33" s="8" t="s">
        <v>340</v>
      </c>
      <c r="F33" s="7" t="s">
        <v>327</v>
      </c>
      <c r="G33" s="29" t="s">
        <v>65</v>
      </c>
      <c r="H33" s="31" t="s">
        <v>66</v>
      </c>
      <c r="I33" s="29" t="s">
        <v>44</v>
      </c>
      <c r="J33" s="30"/>
      <c r="K33" s="9" t="str">
        <f>"135,0"</f>
        <v>135,0</v>
      </c>
      <c r="L33" s="9" t="str">
        <f>"86,4810"</f>
        <v>86,4810</v>
      </c>
      <c r="M33" s="7" t="s">
        <v>256</v>
      </c>
    </row>
    <row r="34" spans="1:13">
      <c r="A34" s="39" t="s">
        <v>116</v>
      </c>
      <c r="B34" s="16" t="s">
        <v>231</v>
      </c>
      <c r="C34" s="16" t="s">
        <v>198</v>
      </c>
      <c r="D34" s="16" t="s">
        <v>199</v>
      </c>
      <c r="E34" s="17" t="s">
        <v>336</v>
      </c>
      <c r="F34" s="16" t="s">
        <v>327</v>
      </c>
      <c r="G34" s="40" t="s">
        <v>85</v>
      </c>
      <c r="H34" s="40" t="s">
        <v>85</v>
      </c>
      <c r="I34" s="38" t="s">
        <v>85</v>
      </c>
      <c r="J34" s="39"/>
      <c r="K34" s="18" t="str">
        <f>"210,0"</f>
        <v>210,0</v>
      </c>
      <c r="L34" s="18" t="str">
        <f>"134,1480"</f>
        <v>134,1480</v>
      </c>
      <c r="M34" s="16" t="s">
        <v>206</v>
      </c>
    </row>
    <row r="35" spans="1:13">
      <c r="A35" s="39" t="s">
        <v>116</v>
      </c>
      <c r="B35" s="16" t="s">
        <v>232</v>
      </c>
      <c r="C35" s="16" t="s">
        <v>201</v>
      </c>
      <c r="D35" s="16" t="s">
        <v>202</v>
      </c>
      <c r="E35" s="17" t="s">
        <v>335</v>
      </c>
      <c r="F35" s="16" t="s">
        <v>328</v>
      </c>
      <c r="G35" s="38" t="s">
        <v>100</v>
      </c>
      <c r="H35" s="38" t="s">
        <v>203</v>
      </c>
      <c r="I35" s="40" t="s">
        <v>204</v>
      </c>
      <c r="J35" s="39"/>
      <c r="K35" s="18" t="str">
        <f>"245,0"</f>
        <v>245,0</v>
      </c>
      <c r="L35" s="18" t="str">
        <f>"160,1320"</f>
        <v>160,1320</v>
      </c>
      <c r="M35" s="16" t="s">
        <v>265</v>
      </c>
    </row>
    <row r="36" spans="1:13">
      <c r="A36" s="33" t="s">
        <v>128</v>
      </c>
      <c r="B36" s="10" t="s">
        <v>231</v>
      </c>
      <c r="C36" s="10" t="s">
        <v>205</v>
      </c>
      <c r="D36" s="10" t="s">
        <v>199</v>
      </c>
      <c r="E36" s="11" t="s">
        <v>335</v>
      </c>
      <c r="F36" s="10" t="s">
        <v>327</v>
      </c>
      <c r="G36" s="34" t="s">
        <v>85</v>
      </c>
      <c r="H36" s="34" t="s">
        <v>85</v>
      </c>
      <c r="I36" s="32" t="s">
        <v>85</v>
      </c>
      <c r="J36" s="33"/>
      <c r="K36" s="12" t="str">
        <f>"210,0"</f>
        <v>210,0</v>
      </c>
      <c r="L36" s="12" t="str">
        <f>"134,1480"</f>
        <v>134,1480</v>
      </c>
      <c r="M36" s="10" t="s">
        <v>206</v>
      </c>
    </row>
    <row r="38" spans="1:13" ht="16">
      <c r="A38" s="47" t="s">
        <v>157</v>
      </c>
      <c r="B38" s="47"/>
      <c r="C38" s="47"/>
      <c r="D38" s="47"/>
      <c r="E38" s="48"/>
      <c r="F38" s="47"/>
      <c r="G38" s="47"/>
      <c r="H38" s="47"/>
      <c r="I38" s="47"/>
      <c r="J38" s="47"/>
    </row>
    <row r="39" spans="1:13">
      <c r="A39" s="30" t="s">
        <v>116</v>
      </c>
      <c r="B39" s="7" t="s">
        <v>233</v>
      </c>
      <c r="C39" s="7" t="s">
        <v>207</v>
      </c>
      <c r="D39" s="7" t="s">
        <v>208</v>
      </c>
      <c r="E39" s="8" t="s">
        <v>335</v>
      </c>
      <c r="F39" s="7" t="s">
        <v>327</v>
      </c>
      <c r="G39" s="29" t="s">
        <v>209</v>
      </c>
      <c r="H39" s="29" t="s">
        <v>204</v>
      </c>
      <c r="I39" s="29" t="s">
        <v>210</v>
      </c>
      <c r="J39" s="30"/>
      <c r="K39" s="9" t="str">
        <f>"255,0"</f>
        <v>255,0</v>
      </c>
      <c r="L39" s="9" t="str">
        <f>"160,9305"</f>
        <v>160,9305</v>
      </c>
      <c r="M39" s="7"/>
    </row>
    <row r="40" spans="1:13">
      <c r="A40" s="33" t="s">
        <v>116</v>
      </c>
      <c r="B40" s="10" t="s">
        <v>233</v>
      </c>
      <c r="C40" s="10" t="s">
        <v>237</v>
      </c>
      <c r="D40" s="10" t="s">
        <v>208</v>
      </c>
      <c r="E40" s="11" t="s">
        <v>338</v>
      </c>
      <c r="F40" s="10" t="s">
        <v>327</v>
      </c>
      <c r="G40" s="32" t="s">
        <v>209</v>
      </c>
      <c r="H40" s="32" t="s">
        <v>204</v>
      </c>
      <c r="I40" s="32" t="s">
        <v>210</v>
      </c>
      <c r="J40" s="33"/>
      <c r="K40" s="12" t="str">
        <f>"255,0"</f>
        <v>255,0</v>
      </c>
      <c r="L40" s="12" t="str">
        <f>"161,7352"</f>
        <v>161,7352</v>
      </c>
      <c r="M40" s="10"/>
    </row>
    <row r="42" spans="1:13" ht="16">
      <c r="A42" s="47" t="s">
        <v>91</v>
      </c>
      <c r="B42" s="47"/>
      <c r="C42" s="47"/>
      <c r="D42" s="47"/>
      <c r="E42" s="48"/>
      <c r="F42" s="47"/>
      <c r="G42" s="47"/>
      <c r="H42" s="47"/>
      <c r="I42" s="47"/>
      <c r="J42" s="47"/>
    </row>
    <row r="43" spans="1:13">
      <c r="A43" s="30" t="s">
        <v>116</v>
      </c>
      <c r="B43" s="7" t="s">
        <v>234</v>
      </c>
      <c r="C43" s="7" t="s">
        <v>212</v>
      </c>
      <c r="D43" s="7" t="s">
        <v>213</v>
      </c>
      <c r="E43" s="8" t="s">
        <v>335</v>
      </c>
      <c r="F43" s="7" t="s">
        <v>328</v>
      </c>
      <c r="G43" s="29" t="s">
        <v>214</v>
      </c>
      <c r="H43" s="29" t="s">
        <v>215</v>
      </c>
      <c r="I43" s="29" t="s">
        <v>216</v>
      </c>
      <c r="J43" s="30"/>
      <c r="K43" s="9" t="str">
        <f>"285,0"</f>
        <v>285,0</v>
      </c>
      <c r="L43" s="9" t="str">
        <f>"169,0050"</f>
        <v>169,0050</v>
      </c>
      <c r="M43" s="7" t="s">
        <v>265</v>
      </c>
    </row>
    <row r="44" spans="1:13">
      <c r="A44" s="33" t="s">
        <v>128</v>
      </c>
      <c r="B44" s="10" t="s">
        <v>235</v>
      </c>
      <c r="C44" s="10" t="s">
        <v>217</v>
      </c>
      <c r="D44" s="10" t="s">
        <v>218</v>
      </c>
      <c r="E44" s="11" t="s">
        <v>335</v>
      </c>
      <c r="F44" s="10" t="s">
        <v>327</v>
      </c>
      <c r="G44" s="32" t="s">
        <v>83</v>
      </c>
      <c r="H44" s="34" t="s">
        <v>219</v>
      </c>
      <c r="I44" s="34" t="s">
        <v>86</v>
      </c>
      <c r="J44" s="33"/>
      <c r="K44" s="12" t="str">
        <f>"190,0"</f>
        <v>190,0</v>
      </c>
      <c r="L44" s="12" t="str">
        <f>"113,3540"</f>
        <v>113,3540</v>
      </c>
      <c r="M44" s="10" t="s">
        <v>256</v>
      </c>
    </row>
    <row r="46" spans="1:13" ht="16">
      <c r="A46" s="47" t="s">
        <v>220</v>
      </c>
      <c r="B46" s="47"/>
      <c r="C46" s="47"/>
      <c r="D46" s="47"/>
      <c r="E46" s="48"/>
      <c r="F46" s="47"/>
      <c r="G46" s="47"/>
      <c r="H46" s="47"/>
      <c r="I46" s="47"/>
      <c r="J46" s="47"/>
    </row>
    <row r="47" spans="1:13">
      <c r="A47" s="35" t="s">
        <v>116</v>
      </c>
      <c r="B47" s="13" t="s">
        <v>236</v>
      </c>
      <c r="C47" s="13" t="s">
        <v>221</v>
      </c>
      <c r="D47" s="13" t="s">
        <v>222</v>
      </c>
      <c r="E47" s="14" t="s">
        <v>335</v>
      </c>
      <c r="F47" s="13" t="s">
        <v>329</v>
      </c>
      <c r="G47" s="37" t="s">
        <v>75</v>
      </c>
      <c r="H47" s="37" t="s">
        <v>83</v>
      </c>
      <c r="I47" s="36" t="s">
        <v>85</v>
      </c>
      <c r="J47" s="35"/>
      <c r="K47" s="15" t="str">
        <f>"190,0"</f>
        <v>190,0</v>
      </c>
      <c r="L47" s="15" t="str">
        <f>"110,2760"</f>
        <v>110,2760</v>
      </c>
      <c r="M47" s="13" t="s">
        <v>158</v>
      </c>
    </row>
    <row r="49" spans="2:13">
      <c r="K49" s="27"/>
      <c r="M49" s="6"/>
    </row>
    <row r="50" spans="2:13">
      <c r="K50" s="27"/>
      <c r="M50" s="6"/>
    </row>
    <row r="51" spans="2:13" ht="18">
      <c r="B51" s="20" t="s">
        <v>101</v>
      </c>
      <c r="C51" s="20"/>
      <c r="K51" s="27"/>
      <c r="M51" s="6"/>
    </row>
    <row r="52" spans="2:13" ht="16">
      <c r="B52" s="21" t="s">
        <v>102</v>
      </c>
      <c r="C52" s="21"/>
      <c r="K52" s="27"/>
      <c r="M52" s="6"/>
    </row>
    <row r="53" spans="2:13" ht="14">
      <c r="B53" s="22"/>
      <c r="C53" s="23" t="s">
        <v>109</v>
      </c>
      <c r="K53" s="27"/>
      <c r="M53" s="6"/>
    </row>
    <row r="54" spans="2:13" ht="14">
      <c r="B54" s="24" t="s">
        <v>103</v>
      </c>
      <c r="C54" s="24" t="s">
        <v>104</v>
      </c>
      <c r="D54" s="24" t="s">
        <v>321</v>
      </c>
      <c r="E54" s="25" t="s">
        <v>165</v>
      </c>
      <c r="F54" s="24" t="s">
        <v>106</v>
      </c>
      <c r="K54" s="27"/>
      <c r="M54" s="6"/>
    </row>
    <row r="55" spans="2:13">
      <c r="B55" s="5" t="s">
        <v>23</v>
      </c>
      <c r="C55" s="5" t="s">
        <v>109</v>
      </c>
      <c r="D55" s="27" t="s">
        <v>108</v>
      </c>
      <c r="E55" s="28">
        <v>115</v>
      </c>
      <c r="F55" s="26">
        <v>136.45899653434799</v>
      </c>
      <c r="K55" s="27"/>
      <c r="M55" s="6"/>
    </row>
    <row r="56" spans="2:13">
      <c r="B56" s="5" t="s">
        <v>132</v>
      </c>
      <c r="C56" s="5" t="s">
        <v>109</v>
      </c>
      <c r="D56" s="27" t="s">
        <v>108</v>
      </c>
      <c r="E56" s="28">
        <v>110</v>
      </c>
      <c r="F56" s="26">
        <v>129.42599773406999</v>
      </c>
      <c r="K56" s="27"/>
      <c r="M56" s="6"/>
    </row>
    <row r="57" spans="2:13">
      <c r="B57" s="5" t="s">
        <v>183</v>
      </c>
      <c r="C57" s="5" t="s">
        <v>109</v>
      </c>
      <c r="D57" s="27" t="s">
        <v>110</v>
      </c>
      <c r="E57" s="28">
        <v>90</v>
      </c>
      <c r="F57" s="26">
        <v>97.245000600814805</v>
      </c>
      <c r="G57" s="3"/>
      <c r="K57" s="27"/>
      <c r="M57" s="6"/>
    </row>
    <row r="58" spans="2:13">
      <c r="G58" s="3"/>
      <c r="K58" s="27"/>
      <c r="M58" s="6"/>
    </row>
    <row r="59" spans="2:13" ht="16">
      <c r="B59" s="21" t="s">
        <v>111</v>
      </c>
      <c r="C59" s="21"/>
      <c r="G59" s="3"/>
      <c r="K59" s="27"/>
      <c r="M59" s="6"/>
    </row>
    <row r="60" spans="2:13" ht="14">
      <c r="B60" s="22"/>
      <c r="C60" s="23" t="s">
        <v>112</v>
      </c>
      <c r="G60" s="3"/>
      <c r="K60" s="27"/>
      <c r="M60" s="6"/>
    </row>
    <row r="61" spans="2:13" ht="14">
      <c r="B61" s="24" t="s">
        <v>103</v>
      </c>
      <c r="C61" s="24" t="s">
        <v>104</v>
      </c>
      <c r="D61" s="24" t="s">
        <v>321</v>
      </c>
      <c r="E61" s="25" t="s">
        <v>165</v>
      </c>
      <c r="F61" s="24" t="s">
        <v>106</v>
      </c>
      <c r="G61" s="3"/>
      <c r="K61" s="27"/>
      <c r="M61" s="6"/>
    </row>
    <row r="62" spans="2:13">
      <c r="B62" s="5" t="s">
        <v>187</v>
      </c>
      <c r="C62" s="5" t="s">
        <v>238</v>
      </c>
      <c r="D62" s="27" t="s">
        <v>108</v>
      </c>
      <c r="E62" s="28">
        <v>120</v>
      </c>
      <c r="F62" s="26">
        <v>110.20799875259399</v>
      </c>
      <c r="G62" s="3"/>
      <c r="K62" s="27"/>
      <c r="M62" s="6"/>
    </row>
    <row r="63" spans="2:13">
      <c r="B63" s="5" t="s">
        <v>189</v>
      </c>
      <c r="C63" s="5" t="s">
        <v>112</v>
      </c>
      <c r="D63" s="27" t="s">
        <v>110</v>
      </c>
      <c r="E63" s="28">
        <v>115</v>
      </c>
      <c r="F63" s="26">
        <v>93.276500701904297</v>
      </c>
      <c r="G63" s="3"/>
      <c r="K63" s="27"/>
      <c r="M63" s="6"/>
    </row>
    <row r="64" spans="2:13">
      <c r="B64" s="5" t="s">
        <v>196</v>
      </c>
      <c r="C64" s="5" t="s">
        <v>112</v>
      </c>
      <c r="D64" s="27" t="s">
        <v>115</v>
      </c>
      <c r="E64" s="28">
        <v>135</v>
      </c>
      <c r="F64" s="26">
        <v>86.481003463268294</v>
      </c>
      <c r="G64" s="3"/>
      <c r="K64" s="27"/>
      <c r="M64" s="6"/>
    </row>
    <row r="65" spans="2:13">
      <c r="G65" s="3"/>
      <c r="K65" s="27"/>
      <c r="M65" s="6"/>
    </row>
    <row r="66" spans="2:13" ht="14">
      <c r="B66" s="22"/>
      <c r="C66" s="23" t="s">
        <v>109</v>
      </c>
      <c r="G66" s="3"/>
      <c r="K66" s="27"/>
      <c r="M66" s="6"/>
    </row>
    <row r="67" spans="2:13" ht="14">
      <c r="B67" s="24" t="s">
        <v>103</v>
      </c>
      <c r="C67" s="24" t="s">
        <v>104</v>
      </c>
      <c r="D67" s="24" t="s">
        <v>321</v>
      </c>
      <c r="E67" s="25" t="s">
        <v>165</v>
      </c>
      <c r="F67" s="24" t="s">
        <v>106</v>
      </c>
      <c r="G67" s="3"/>
      <c r="K67" s="27"/>
      <c r="M67" s="6"/>
    </row>
    <row r="68" spans="2:13">
      <c r="B68" s="5" t="s">
        <v>211</v>
      </c>
      <c r="C68" s="5" t="s">
        <v>109</v>
      </c>
      <c r="D68" s="27" t="s">
        <v>113</v>
      </c>
      <c r="E68" s="28">
        <v>285</v>
      </c>
      <c r="F68" s="26">
        <v>169.00499850511599</v>
      </c>
      <c r="G68" s="3"/>
      <c r="K68" s="27"/>
      <c r="M68" s="6"/>
    </row>
    <row r="69" spans="2:13">
      <c r="B69" s="5" t="s">
        <v>206</v>
      </c>
      <c r="C69" s="5" t="s">
        <v>109</v>
      </c>
      <c r="D69" s="27" t="s">
        <v>167</v>
      </c>
      <c r="E69" s="28">
        <v>255</v>
      </c>
      <c r="F69" s="26">
        <v>160.93049973249401</v>
      </c>
      <c r="G69" s="5"/>
      <c r="K69" s="27"/>
      <c r="M69" s="6"/>
    </row>
    <row r="70" spans="2:13">
      <c r="B70" s="5" t="s">
        <v>200</v>
      </c>
      <c r="C70" s="5" t="s">
        <v>109</v>
      </c>
      <c r="D70" s="27" t="s">
        <v>115</v>
      </c>
      <c r="E70" s="28">
        <v>245</v>
      </c>
      <c r="F70" s="26">
        <v>160.13199448585499</v>
      </c>
      <c r="G70" s="5"/>
      <c r="K70" s="27"/>
      <c r="M70" s="6"/>
    </row>
  </sheetData>
  <mergeCells count="23">
    <mergeCell ref="A1:M2"/>
    <mergeCell ref="A3:A4"/>
    <mergeCell ref="C3:C4"/>
    <mergeCell ref="D3:D4"/>
    <mergeCell ref="E3:E4"/>
    <mergeCell ref="F3:F4"/>
    <mergeCell ref="G3:J3"/>
    <mergeCell ref="A22:J22"/>
    <mergeCell ref="A25:J25"/>
    <mergeCell ref="K3:K4"/>
    <mergeCell ref="L3:L4"/>
    <mergeCell ref="M3:M4"/>
    <mergeCell ref="A5:J5"/>
    <mergeCell ref="B3:B4"/>
    <mergeCell ref="A10:J10"/>
    <mergeCell ref="A13:J13"/>
    <mergeCell ref="A16:J16"/>
    <mergeCell ref="A19:J19"/>
    <mergeCell ref="A29:J29"/>
    <mergeCell ref="A32:J32"/>
    <mergeCell ref="A38:J38"/>
    <mergeCell ref="A42:J42"/>
    <mergeCell ref="A46:J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abSelected="1" topLeftCell="A11" zoomScaleNormal="100" workbookViewId="0">
      <selection activeCell="E42" sqref="E42"/>
    </sheetView>
  </sheetViews>
  <sheetFormatPr baseColWidth="10" defaultColWidth="8.83203125" defaultRowHeight="13"/>
  <cols>
    <col min="2" max="2" width="21.33203125" customWidth="1"/>
    <col min="3" max="3" width="28.1640625" customWidth="1"/>
    <col min="4" max="4" width="23.5" customWidth="1"/>
    <col min="5" max="5" width="11.83203125" customWidth="1"/>
    <col min="6" max="6" width="38.1640625" bestFit="1" customWidth="1"/>
    <col min="7" max="9" width="4.6640625" bestFit="1" customWidth="1"/>
    <col min="10" max="10" width="4.33203125" bestFit="1" customWidth="1"/>
    <col min="11" max="11" width="10.5" bestFit="1" customWidth="1"/>
    <col min="12" max="12" width="7.6640625" bestFit="1" customWidth="1"/>
    <col min="13" max="13" width="18.33203125" customWidth="1"/>
  </cols>
  <sheetData>
    <row r="1" spans="1:13" ht="29" customHeight="1">
      <c r="A1" s="53" t="s">
        <v>325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14">
      <c r="A3" s="62" t="s">
        <v>331</v>
      </c>
      <c r="B3" s="68" t="s">
        <v>0</v>
      </c>
      <c r="C3" s="64" t="s">
        <v>332</v>
      </c>
      <c r="D3" s="64" t="s">
        <v>6</v>
      </c>
      <c r="E3" s="51" t="s">
        <v>333</v>
      </c>
      <c r="F3" s="61" t="s">
        <v>5</v>
      </c>
      <c r="G3" s="61" t="s">
        <v>326</v>
      </c>
      <c r="H3" s="61"/>
      <c r="I3" s="61"/>
      <c r="J3" s="61"/>
      <c r="K3" s="51" t="s">
        <v>169</v>
      </c>
      <c r="L3" s="51" t="s">
        <v>3</v>
      </c>
      <c r="M3" s="66" t="s">
        <v>2</v>
      </c>
    </row>
    <row r="4" spans="1:13" ht="15" thickBot="1">
      <c r="A4" s="63"/>
      <c r="B4" s="69"/>
      <c r="C4" s="65"/>
      <c r="D4" s="65"/>
      <c r="E4" s="52"/>
      <c r="F4" s="65"/>
      <c r="G4" s="46">
        <v>1</v>
      </c>
      <c r="H4" s="46">
        <v>2</v>
      </c>
      <c r="I4" s="46">
        <v>3</v>
      </c>
      <c r="J4" s="46" t="s">
        <v>4</v>
      </c>
      <c r="K4" s="52"/>
      <c r="L4" s="52"/>
      <c r="M4" s="67"/>
    </row>
    <row r="5" spans="1:13" ht="16">
      <c r="A5" s="49" t="s">
        <v>266</v>
      </c>
      <c r="B5" s="49"/>
      <c r="C5" s="50"/>
      <c r="D5" s="50"/>
      <c r="E5" s="50"/>
      <c r="F5" s="50"/>
      <c r="G5" s="50"/>
      <c r="H5" s="50"/>
      <c r="I5" s="50"/>
      <c r="J5" s="50"/>
      <c r="K5" s="6"/>
      <c r="L5" s="6"/>
      <c r="M5" s="5"/>
    </row>
    <row r="6" spans="1:13">
      <c r="A6" s="35" t="s">
        <v>116</v>
      </c>
      <c r="B6" s="13" t="s">
        <v>267</v>
      </c>
      <c r="C6" s="13" t="s">
        <v>268</v>
      </c>
      <c r="D6" s="13" t="s">
        <v>269</v>
      </c>
      <c r="E6" s="14" t="s">
        <v>335</v>
      </c>
      <c r="F6" s="13" t="s">
        <v>328</v>
      </c>
      <c r="G6" s="36" t="s">
        <v>270</v>
      </c>
      <c r="H6" s="37" t="s">
        <v>270</v>
      </c>
      <c r="I6" s="36" t="s">
        <v>271</v>
      </c>
      <c r="J6" s="35"/>
      <c r="K6" s="15" t="str">
        <f>"22,5"</f>
        <v>22,5</v>
      </c>
      <c r="L6" s="15" t="str">
        <f>"26,9550"</f>
        <v>26,9550</v>
      </c>
      <c r="M6" s="13" t="s">
        <v>272</v>
      </c>
    </row>
    <row r="7" spans="1:13">
      <c r="A7" s="5"/>
      <c r="B7" s="5"/>
      <c r="C7" s="5"/>
      <c r="D7" s="5"/>
      <c r="E7" s="19"/>
      <c r="F7" s="5"/>
      <c r="G7" s="27"/>
      <c r="H7" s="27"/>
      <c r="I7" s="27"/>
      <c r="J7" s="27"/>
      <c r="K7" s="6"/>
      <c r="L7" s="6"/>
      <c r="M7" s="5"/>
    </row>
    <row r="8" spans="1:13" ht="16">
      <c r="A8" s="47" t="s">
        <v>22</v>
      </c>
      <c r="B8" s="47"/>
      <c r="C8" s="47"/>
      <c r="D8" s="47"/>
      <c r="E8" s="48"/>
      <c r="F8" s="47"/>
      <c r="G8" s="47"/>
      <c r="H8" s="47"/>
      <c r="I8" s="47"/>
      <c r="J8" s="47"/>
      <c r="K8" s="6"/>
      <c r="L8" s="6"/>
      <c r="M8" s="5"/>
    </row>
    <row r="9" spans="1:13">
      <c r="A9" s="30" t="s">
        <v>116</v>
      </c>
      <c r="B9" s="7" t="s">
        <v>273</v>
      </c>
      <c r="C9" s="7" t="s">
        <v>274</v>
      </c>
      <c r="D9" s="7" t="s">
        <v>275</v>
      </c>
      <c r="E9" s="8" t="s">
        <v>335</v>
      </c>
      <c r="F9" s="7" t="s">
        <v>328</v>
      </c>
      <c r="G9" s="29" t="s">
        <v>270</v>
      </c>
      <c r="H9" s="29" t="s">
        <v>271</v>
      </c>
      <c r="I9" s="31" t="s">
        <v>16</v>
      </c>
      <c r="J9" s="30"/>
      <c r="K9" s="9" t="str">
        <f>"25,0"</f>
        <v>25,0</v>
      </c>
      <c r="L9" s="9" t="str">
        <f>"26,7900"</f>
        <v>26,7900</v>
      </c>
      <c r="M9" s="7"/>
    </row>
    <row r="10" spans="1:13">
      <c r="A10" s="33" t="s">
        <v>119</v>
      </c>
      <c r="B10" s="10" t="s">
        <v>170</v>
      </c>
      <c r="C10" s="10" t="s">
        <v>133</v>
      </c>
      <c r="D10" s="10" t="s">
        <v>134</v>
      </c>
      <c r="E10" s="11" t="s">
        <v>335</v>
      </c>
      <c r="F10" s="10" t="s">
        <v>327</v>
      </c>
      <c r="G10" s="34" t="s">
        <v>271</v>
      </c>
      <c r="H10" s="34" t="s">
        <v>271</v>
      </c>
      <c r="I10" s="34" t="s">
        <v>16</v>
      </c>
      <c r="J10" s="33"/>
      <c r="K10" s="12" t="str">
        <f>"0.00"</f>
        <v>0.00</v>
      </c>
      <c r="L10" s="12" t="str">
        <f>"0,0000"</f>
        <v>0,0000</v>
      </c>
      <c r="M10" s="10" t="s">
        <v>264</v>
      </c>
    </row>
    <row r="11" spans="1:13">
      <c r="A11" s="5"/>
      <c r="B11" s="5"/>
      <c r="C11" s="5"/>
      <c r="D11" s="5"/>
      <c r="E11" s="19"/>
      <c r="F11" s="5"/>
      <c r="G11" s="27"/>
      <c r="H11" s="27"/>
      <c r="I11" s="27"/>
      <c r="J11" s="27"/>
      <c r="K11" s="6"/>
      <c r="L11" s="6"/>
      <c r="M11" s="5"/>
    </row>
    <row r="12" spans="1:13" ht="16">
      <c r="A12" s="47" t="s">
        <v>35</v>
      </c>
      <c r="B12" s="47"/>
      <c r="C12" s="47"/>
      <c r="D12" s="47"/>
      <c r="E12" s="48"/>
      <c r="F12" s="47"/>
      <c r="G12" s="47"/>
      <c r="H12" s="47"/>
      <c r="I12" s="47"/>
      <c r="J12" s="47"/>
      <c r="K12" s="6"/>
      <c r="L12" s="6"/>
      <c r="M12" s="5"/>
    </row>
    <row r="13" spans="1:13">
      <c r="A13" s="30" t="s">
        <v>116</v>
      </c>
      <c r="B13" s="7" t="s">
        <v>120</v>
      </c>
      <c r="C13" s="7" t="s">
        <v>37</v>
      </c>
      <c r="D13" s="7" t="s">
        <v>38</v>
      </c>
      <c r="E13" s="8" t="s">
        <v>335</v>
      </c>
      <c r="F13" s="7" t="s">
        <v>329</v>
      </c>
      <c r="G13" s="29" t="s">
        <v>271</v>
      </c>
      <c r="H13" s="29" t="s">
        <v>276</v>
      </c>
      <c r="I13" s="29" t="s">
        <v>17</v>
      </c>
      <c r="J13" s="30"/>
      <c r="K13" s="9" t="str">
        <f>"32,5"</f>
        <v>32,5</v>
      </c>
      <c r="L13" s="9" t="str">
        <f>"32,8022"</f>
        <v>32,8022</v>
      </c>
      <c r="M13" s="7" t="s">
        <v>158</v>
      </c>
    </row>
    <row r="14" spans="1:13">
      <c r="A14" s="33" t="s">
        <v>128</v>
      </c>
      <c r="B14" s="10" t="s">
        <v>277</v>
      </c>
      <c r="C14" s="10" t="s">
        <v>278</v>
      </c>
      <c r="D14" s="10" t="s">
        <v>279</v>
      </c>
      <c r="E14" s="11" t="s">
        <v>335</v>
      </c>
      <c r="F14" s="10" t="s">
        <v>328</v>
      </c>
      <c r="G14" s="32" t="s">
        <v>271</v>
      </c>
      <c r="H14" s="32" t="s">
        <v>16</v>
      </c>
      <c r="I14" s="34" t="s">
        <v>276</v>
      </c>
      <c r="J14" s="33"/>
      <c r="K14" s="12" t="str">
        <f>"27,5"</f>
        <v>27,5</v>
      </c>
      <c r="L14" s="12" t="str">
        <f>"27,3061"</f>
        <v>27,3061</v>
      </c>
      <c r="M14" s="10" t="s">
        <v>272</v>
      </c>
    </row>
    <row r="15" spans="1:13">
      <c r="A15" s="5"/>
      <c r="B15" s="5"/>
      <c r="C15" s="5"/>
      <c r="D15" s="5"/>
      <c r="E15" s="19"/>
      <c r="F15" s="5"/>
      <c r="G15" s="27"/>
      <c r="H15" s="27"/>
      <c r="I15" s="27"/>
      <c r="J15" s="27"/>
      <c r="K15" s="6"/>
      <c r="L15" s="6"/>
      <c r="M15" s="5"/>
    </row>
    <row r="16" spans="1:13" ht="16">
      <c r="A16" s="47" t="s">
        <v>39</v>
      </c>
      <c r="B16" s="47"/>
      <c r="C16" s="47"/>
      <c r="D16" s="47"/>
      <c r="E16" s="48"/>
      <c r="F16" s="47"/>
      <c r="G16" s="47"/>
      <c r="H16" s="47"/>
      <c r="I16" s="47"/>
      <c r="J16" s="47"/>
      <c r="K16" s="6"/>
      <c r="L16" s="6"/>
      <c r="M16" s="5"/>
    </row>
    <row r="17" spans="1:13">
      <c r="A17" s="30" t="s">
        <v>116</v>
      </c>
      <c r="B17" s="7" t="s">
        <v>280</v>
      </c>
      <c r="C17" s="7" t="s">
        <v>281</v>
      </c>
      <c r="D17" s="7" t="s">
        <v>282</v>
      </c>
      <c r="E17" s="8" t="s">
        <v>334</v>
      </c>
      <c r="F17" s="7" t="s">
        <v>327</v>
      </c>
      <c r="G17" s="31" t="s">
        <v>141</v>
      </c>
      <c r="H17" s="29" t="s">
        <v>283</v>
      </c>
      <c r="I17" s="31" t="s">
        <v>55</v>
      </c>
      <c r="J17" s="30"/>
      <c r="K17" s="9" t="str">
        <f>"42,5"</f>
        <v>42,5</v>
      </c>
      <c r="L17" s="9" t="str">
        <f>"32,0514"</f>
        <v>32,0514</v>
      </c>
      <c r="M17" s="7" t="s">
        <v>206</v>
      </c>
    </row>
    <row r="18" spans="1:13">
      <c r="A18" s="33" t="s">
        <v>116</v>
      </c>
      <c r="B18" s="10" t="s">
        <v>174</v>
      </c>
      <c r="C18" s="10" t="s">
        <v>144</v>
      </c>
      <c r="D18" s="10" t="s">
        <v>145</v>
      </c>
      <c r="E18" s="11" t="s">
        <v>335</v>
      </c>
      <c r="F18" s="10" t="s">
        <v>330</v>
      </c>
      <c r="G18" s="32" t="s">
        <v>30</v>
      </c>
      <c r="H18" s="32" t="s">
        <v>13</v>
      </c>
      <c r="I18" s="34" t="s">
        <v>284</v>
      </c>
      <c r="J18" s="33"/>
      <c r="K18" s="12" t="str">
        <f>"60,0"</f>
        <v>60,0</v>
      </c>
      <c r="L18" s="12" t="str">
        <f>"48,7320"</f>
        <v>48,7320</v>
      </c>
      <c r="M18" s="10"/>
    </row>
    <row r="19" spans="1:13">
      <c r="A19" s="5"/>
      <c r="B19" s="5"/>
      <c r="C19" s="5"/>
      <c r="D19" s="5"/>
      <c r="E19" s="19"/>
      <c r="F19" s="5"/>
      <c r="G19" s="27"/>
      <c r="H19" s="27"/>
      <c r="I19" s="27"/>
      <c r="J19" s="27"/>
      <c r="K19" s="6"/>
      <c r="L19" s="6"/>
      <c r="M19" s="5"/>
    </row>
    <row r="20" spans="1:13" ht="16">
      <c r="A20" s="47" t="s">
        <v>68</v>
      </c>
      <c r="B20" s="47"/>
      <c r="C20" s="47"/>
      <c r="D20" s="47"/>
      <c r="E20" s="48"/>
      <c r="F20" s="47"/>
      <c r="G20" s="47"/>
      <c r="H20" s="47"/>
      <c r="I20" s="47"/>
      <c r="J20" s="47"/>
      <c r="K20" s="6"/>
      <c r="L20" s="6"/>
      <c r="M20" s="5"/>
    </row>
    <row r="21" spans="1:13">
      <c r="A21" s="30" t="s">
        <v>116</v>
      </c>
      <c r="B21" s="7" t="s">
        <v>176</v>
      </c>
      <c r="C21" s="7" t="s">
        <v>148</v>
      </c>
      <c r="D21" s="7" t="s">
        <v>149</v>
      </c>
      <c r="E21" s="8" t="s">
        <v>335</v>
      </c>
      <c r="F21" s="7" t="s">
        <v>328</v>
      </c>
      <c r="G21" s="29" t="s">
        <v>285</v>
      </c>
      <c r="H21" s="29" t="s">
        <v>284</v>
      </c>
      <c r="I21" s="31" t="s">
        <v>14</v>
      </c>
      <c r="J21" s="30"/>
      <c r="K21" s="9" t="str">
        <f>"62,5"</f>
        <v>62,5</v>
      </c>
      <c r="L21" s="9" t="str">
        <f>"43,5094"</f>
        <v>43,5094</v>
      </c>
      <c r="M21" s="7" t="s">
        <v>263</v>
      </c>
    </row>
    <row r="22" spans="1:13">
      <c r="A22" s="33" t="s">
        <v>128</v>
      </c>
      <c r="B22" s="10" t="s">
        <v>286</v>
      </c>
      <c r="C22" s="10" t="s">
        <v>287</v>
      </c>
      <c r="D22" s="10" t="s">
        <v>288</v>
      </c>
      <c r="E22" s="11" t="s">
        <v>335</v>
      </c>
      <c r="F22" s="10" t="s">
        <v>328</v>
      </c>
      <c r="G22" s="32" t="s">
        <v>141</v>
      </c>
      <c r="H22" s="32" t="s">
        <v>283</v>
      </c>
      <c r="I22" s="32" t="s">
        <v>55</v>
      </c>
      <c r="J22" s="33"/>
      <c r="K22" s="12" t="str">
        <f>"45,0"</f>
        <v>45,0</v>
      </c>
      <c r="L22" s="12" t="str">
        <f>"32,2043"</f>
        <v>32,2043</v>
      </c>
      <c r="M22" s="10" t="s">
        <v>272</v>
      </c>
    </row>
    <row r="23" spans="1:13">
      <c r="A23" s="5"/>
      <c r="B23" s="5"/>
      <c r="C23" s="5"/>
      <c r="D23" s="5"/>
      <c r="E23" s="19"/>
      <c r="F23" s="5"/>
      <c r="G23" s="27"/>
      <c r="H23" s="27"/>
      <c r="I23" s="27"/>
      <c r="J23" s="27"/>
      <c r="K23" s="6"/>
      <c r="L23" s="6"/>
      <c r="M23" s="5"/>
    </row>
    <row r="24" spans="1:13" ht="16">
      <c r="A24" s="47" t="s">
        <v>136</v>
      </c>
      <c r="B24" s="47"/>
      <c r="C24" s="47"/>
      <c r="D24" s="47"/>
      <c r="E24" s="48"/>
      <c r="F24" s="47"/>
      <c r="G24" s="47"/>
      <c r="H24" s="47"/>
      <c r="I24" s="47"/>
      <c r="J24" s="47"/>
      <c r="K24" s="6"/>
      <c r="L24" s="6"/>
      <c r="M24" s="5"/>
    </row>
    <row r="25" spans="1:13">
      <c r="A25" s="30" t="s">
        <v>116</v>
      </c>
      <c r="B25" s="7" t="s">
        <v>289</v>
      </c>
      <c r="C25" s="7" t="s">
        <v>290</v>
      </c>
      <c r="D25" s="7" t="s">
        <v>291</v>
      </c>
      <c r="E25" s="8" t="s">
        <v>336</v>
      </c>
      <c r="F25" s="7" t="s">
        <v>330</v>
      </c>
      <c r="G25" s="29" t="s">
        <v>285</v>
      </c>
      <c r="H25" s="29" t="s">
        <v>284</v>
      </c>
      <c r="I25" s="29" t="s">
        <v>14</v>
      </c>
      <c r="J25" s="30"/>
      <c r="K25" s="9" t="str">
        <f>"65,0"</f>
        <v>65,0</v>
      </c>
      <c r="L25" s="9" t="str">
        <f>"42,0973"</f>
        <v>42,0973</v>
      </c>
      <c r="M25" s="7" t="s">
        <v>143</v>
      </c>
    </row>
    <row r="26" spans="1:13">
      <c r="A26" s="39" t="s">
        <v>116</v>
      </c>
      <c r="B26" s="16" t="s">
        <v>289</v>
      </c>
      <c r="C26" s="16" t="s">
        <v>292</v>
      </c>
      <c r="D26" s="16" t="s">
        <v>291</v>
      </c>
      <c r="E26" s="17" t="s">
        <v>335</v>
      </c>
      <c r="F26" s="16" t="s">
        <v>330</v>
      </c>
      <c r="G26" s="38" t="s">
        <v>285</v>
      </c>
      <c r="H26" s="38" t="s">
        <v>284</v>
      </c>
      <c r="I26" s="38" t="s">
        <v>14</v>
      </c>
      <c r="J26" s="39"/>
      <c r="K26" s="18" t="str">
        <f>"65,0"</f>
        <v>65,0</v>
      </c>
      <c r="L26" s="18" t="str">
        <f>"42,0973"</f>
        <v>42,0973</v>
      </c>
      <c r="M26" s="16" t="s">
        <v>143</v>
      </c>
    </row>
    <row r="27" spans="1:13">
      <c r="A27" s="33" t="s">
        <v>128</v>
      </c>
      <c r="B27" s="10" t="s">
        <v>229</v>
      </c>
      <c r="C27" s="10" t="s">
        <v>193</v>
      </c>
      <c r="D27" s="10" t="s">
        <v>194</v>
      </c>
      <c r="E27" s="11" t="s">
        <v>335</v>
      </c>
      <c r="F27" s="10" t="s">
        <v>330</v>
      </c>
      <c r="G27" s="32" t="s">
        <v>29</v>
      </c>
      <c r="H27" s="32" t="s">
        <v>30</v>
      </c>
      <c r="I27" s="34" t="s">
        <v>13</v>
      </c>
      <c r="J27" s="33"/>
      <c r="K27" s="12" t="str">
        <f>"55,0"</f>
        <v>55,0</v>
      </c>
      <c r="L27" s="12" t="str">
        <f>"35,7087"</f>
        <v>35,7087</v>
      </c>
      <c r="M27" s="10" t="s">
        <v>143</v>
      </c>
    </row>
    <row r="28" spans="1:13">
      <c r="A28" s="5"/>
      <c r="B28" s="5"/>
      <c r="C28" s="5"/>
      <c r="D28" s="5"/>
      <c r="E28" s="19"/>
      <c r="F28" s="5"/>
      <c r="G28" s="27"/>
      <c r="H28" s="27"/>
      <c r="I28" s="27"/>
      <c r="J28" s="27"/>
      <c r="K28" s="6"/>
      <c r="L28" s="6"/>
      <c r="M28" s="5"/>
    </row>
    <row r="29" spans="1:13" ht="16">
      <c r="A29" s="47" t="s">
        <v>79</v>
      </c>
      <c r="B29" s="47"/>
      <c r="C29" s="47"/>
      <c r="D29" s="47"/>
      <c r="E29" s="48"/>
      <c r="F29" s="47"/>
      <c r="G29" s="47"/>
      <c r="H29" s="47"/>
      <c r="I29" s="47"/>
      <c r="J29" s="47"/>
      <c r="K29" s="6"/>
      <c r="L29" s="6"/>
      <c r="M29" s="5"/>
    </row>
    <row r="30" spans="1:13">
      <c r="A30" s="30" t="s">
        <v>116</v>
      </c>
      <c r="B30" s="7" t="s">
        <v>293</v>
      </c>
      <c r="C30" s="7" t="s">
        <v>294</v>
      </c>
      <c r="D30" s="7" t="s">
        <v>295</v>
      </c>
      <c r="E30" s="8" t="s">
        <v>335</v>
      </c>
      <c r="F30" s="7" t="s">
        <v>327</v>
      </c>
      <c r="G30" s="29" t="s">
        <v>14</v>
      </c>
      <c r="H30" s="29" t="s">
        <v>15</v>
      </c>
      <c r="I30" s="31" t="s">
        <v>46</v>
      </c>
      <c r="J30" s="30"/>
      <c r="K30" s="9" t="str">
        <f>"70,0"</f>
        <v>70,0</v>
      </c>
      <c r="L30" s="9" t="str">
        <f>"42,9625"</f>
        <v>42,9625</v>
      </c>
      <c r="M30" s="7" t="s">
        <v>256</v>
      </c>
    </row>
    <row r="31" spans="1:13">
      <c r="A31" s="39" t="s">
        <v>128</v>
      </c>
      <c r="B31" s="16" t="s">
        <v>231</v>
      </c>
      <c r="C31" s="16" t="s">
        <v>205</v>
      </c>
      <c r="D31" s="16" t="s">
        <v>199</v>
      </c>
      <c r="E31" s="17" t="s">
        <v>335</v>
      </c>
      <c r="F31" s="16" t="s">
        <v>327</v>
      </c>
      <c r="G31" s="38" t="s">
        <v>285</v>
      </c>
      <c r="H31" s="38" t="s">
        <v>13</v>
      </c>
      <c r="I31" s="38" t="s">
        <v>284</v>
      </c>
      <c r="J31" s="39"/>
      <c r="K31" s="18" t="str">
        <f>"62,5"</f>
        <v>62,5</v>
      </c>
      <c r="L31" s="18" t="str">
        <f>"38,2656"</f>
        <v>38,2656</v>
      </c>
      <c r="M31" s="16" t="s">
        <v>233</v>
      </c>
    </row>
    <row r="32" spans="1:13">
      <c r="A32" s="39" t="s">
        <v>296</v>
      </c>
      <c r="B32" s="16" t="s">
        <v>297</v>
      </c>
      <c r="C32" s="16" t="s">
        <v>298</v>
      </c>
      <c r="D32" s="16" t="s">
        <v>299</v>
      </c>
      <c r="E32" s="17" t="s">
        <v>335</v>
      </c>
      <c r="F32" s="16" t="s">
        <v>328</v>
      </c>
      <c r="G32" s="38" t="s">
        <v>30</v>
      </c>
      <c r="H32" s="38" t="s">
        <v>13</v>
      </c>
      <c r="I32" s="40" t="s">
        <v>14</v>
      </c>
      <c r="J32" s="39"/>
      <c r="K32" s="18" t="str">
        <f>"60,0"</f>
        <v>60,0</v>
      </c>
      <c r="L32" s="18" t="str">
        <f>"37,1820"</f>
        <v>37,1820</v>
      </c>
      <c r="M32" s="16"/>
    </row>
    <row r="33" spans="1:13">
      <c r="A33" s="33" t="s">
        <v>300</v>
      </c>
      <c r="B33" s="10" t="s">
        <v>301</v>
      </c>
      <c r="C33" s="10" t="s">
        <v>302</v>
      </c>
      <c r="D33" s="10" t="s">
        <v>303</v>
      </c>
      <c r="E33" s="11" t="s">
        <v>335</v>
      </c>
      <c r="F33" s="10" t="s">
        <v>327</v>
      </c>
      <c r="G33" s="32" t="s">
        <v>13</v>
      </c>
      <c r="H33" s="34" t="s">
        <v>45</v>
      </c>
      <c r="I33" s="34" t="s">
        <v>45</v>
      </c>
      <c r="J33" s="33"/>
      <c r="K33" s="12" t="str">
        <f>"60,0"</f>
        <v>60,0</v>
      </c>
      <c r="L33" s="12" t="str">
        <f>"36,9870"</f>
        <v>36,9870</v>
      </c>
      <c r="M33" s="10"/>
    </row>
    <row r="34" spans="1:13">
      <c r="A34" s="5"/>
      <c r="B34" s="5"/>
      <c r="C34" s="5"/>
      <c r="D34" s="5"/>
      <c r="E34" s="19"/>
      <c r="F34" s="5"/>
      <c r="G34" s="27"/>
      <c r="H34" s="27"/>
      <c r="I34" s="27"/>
      <c r="J34" s="27"/>
      <c r="K34" s="6"/>
      <c r="L34" s="6"/>
      <c r="M34" s="5"/>
    </row>
    <row r="35" spans="1:13" ht="16">
      <c r="A35" s="47" t="s">
        <v>157</v>
      </c>
      <c r="B35" s="47"/>
      <c r="C35" s="47"/>
      <c r="D35" s="47"/>
      <c r="E35" s="48"/>
      <c r="F35" s="47"/>
      <c r="G35" s="47"/>
      <c r="H35" s="47"/>
      <c r="I35" s="47"/>
      <c r="J35" s="47"/>
      <c r="K35" s="6"/>
      <c r="L35" s="6"/>
      <c r="M35" s="5"/>
    </row>
    <row r="36" spans="1:13">
      <c r="A36" s="30" t="s">
        <v>116</v>
      </c>
      <c r="B36" s="7" t="s">
        <v>304</v>
      </c>
      <c r="C36" s="7" t="s">
        <v>305</v>
      </c>
      <c r="D36" s="7" t="s">
        <v>306</v>
      </c>
      <c r="E36" s="8" t="s">
        <v>335</v>
      </c>
      <c r="F36" s="7" t="s">
        <v>328</v>
      </c>
      <c r="G36" s="29" t="s">
        <v>15</v>
      </c>
      <c r="H36" s="29" t="s">
        <v>19</v>
      </c>
      <c r="I36" s="31" t="s">
        <v>53</v>
      </c>
      <c r="J36" s="30"/>
      <c r="K36" s="9" t="str">
        <f>"75,0"</f>
        <v>75,0</v>
      </c>
      <c r="L36" s="9" t="str">
        <f>"44,6887"</f>
        <v>44,6887</v>
      </c>
      <c r="M36" s="7"/>
    </row>
    <row r="37" spans="1:13">
      <c r="A37" s="39" t="s">
        <v>128</v>
      </c>
      <c r="B37" s="16" t="s">
        <v>307</v>
      </c>
      <c r="C37" s="16" t="s">
        <v>308</v>
      </c>
      <c r="D37" s="16" t="s">
        <v>309</v>
      </c>
      <c r="E37" s="17" t="s">
        <v>335</v>
      </c>
      <c r="F37" s="16" t="s">
        <v>328</v>
      </c>
      <c r="G37" s="38" t="s">
        <v>14</v>
      </c>
      <c r="H37" s="38" t="s">
        <v>15</v>
      </c>
      <c r="I37" s="40" t="s">
        <v>46</v>
      </c>
      <c r="J37" s="39"/>
      <c r="K37" s="18" t="str">
        <f>"70,0"</f>
        <v>70,0</v>
      </c>
      <c r="L37" s="18" t="str">
        <f>"41,6850"</f>
        <v>41,6850</v>
      </c>
      <c r="M37" s="16" t="s">
        <v>310</v>
      </c>
    </row>
    <row r="38" spans="1:13">
      <c r="A38" s="33" t="s">
        <v>296</v>
      </c>
      <c r="B38" s="10" t="s">
        <v>311</v>
      </c>
      <c r="C38" s="10" t="s">
        <v>312</v>
      </c>
      <c r="D38" s="10" t="s">
        <v>313</v>
      </c>
      <c r="E38" s="11" t="s">
        <v>335</v>
      </c>
      <c r="F38" s="10" t="s">
        <v>328</v>
      </c>
      <c r="G38" s="32" t="s">
        <v>284</v>
      </c>
      <c r="H38" s="34" t="s">
        <v>45</v>
      </c>
      <c r="I38" s="32" t="s">
        <v>45</v>
      </c>
      <c r="J38" s="33"/>
      <c r="K38" s="12" t="str">
        <f>"67,5"</f>
        <v>67,5</v>
      </c>
      <c r="L38" s="12" t="str">
        <f>"40,6991"</f>
        <v>40,6991</v>
      </c>
      <c r="M38" s="10" t="s">
        <v>310</v>
      </c>
    </row>
    <row r="39" spans="1:13">
      <c r="A39" s="5"/>
      <c r="B39" s="5"/>
      <c r="C39" s="5"/>
      <c r="D39" s="5"/>
      <c r="E39" s="19"/>
      <c r="F39" s="5"/>
      <c r="G39" s="27"/>
      <c r="H39" s="27"/>
      <c r="I39" s="27"/>
      <c r="J39" s="27"/>
      <c r="K39" s="6"/>
      <c r="L39" s="6"/>
      <c r="M39" s="5"/>
    </row>
    <row r="40" spans="1:13" ht="16">
      <c r="A40" s="47" t="s">
        <v>220</v>
      </c>
      <c r="B40" s="47"/>
      <c r="C40" s="47"/>
      <c r="D40" s="47"/>
      <c r="E40" s="48"/>
      <c r="F40" s="47"/>
      <c r="G40" s="47"/>
      <c r="H40" s="47"/>
      <c r="I40" s="47"/>
      <c r="J40" s="47"/>
      <c r="K40" s="6"/>
      <c r="L40" s="6"/>
      <c r="M40" s="5"/>
    </row>
    <row r="41" spans="1:13">
      <c r="A41" s="35" t="s">
        <v>116</v>
      </c>
      <c r="B41" s="13" t="s">
        <v>236</v>
      </c>
      <c r="C41" s="13" t="s">
        <v>221</v>
      </c>
      <c r="D41" s="13" t="s">
        <v>222</v>
      </c>
      <c r="E41" s="14" t="s">
        <v>335</v>
      </c>
      <c r="F41" s="13" t="s">
        <v>329</v>
      </c>
      <c r="G41" s="37" t="s">
        <v>14</v>
      </c>
      <c r="H41" s="37" t="s">
        <v>19</v>
      </c>
      <c r="I41" s="37" t="s">
        <v>53</v>
      </c>
      <c r="J41" s="35"/>
      <c r="K41" s="15" t="str">
        <f>"80,0"</f>
        <v>80,0</v>
      </c>
      <c r="L41" s="15" t="str">
        <f>"44,4520"</f>
        <v>44,4520</v>
      </c>
      <c r="M41" s="13" t="s">
        <v>158</v>
      </c>
    </row>
    <row r="42" spans="1:13">
      <c r="A42" s="5"/>
      <c r="B42" s="5"/>
      <c r="C42" s="5"/>
      <c r="D42" s="5"/>
      <c r="E42" s="19"/>
      <c r="F42" s="5"/>
      <c r="G42" s="27"/>
      <c r="H42" s="27"/>
      <c r="I42" s="27"/>
      <c r="J42" s="27"/>
      <c r="K42" s="6"/>
      <c r="L42" s="6"/>
      <c r="M42" s="5"/>
    </row>
    <row r="43" spans="1:13">
      <c r="A43" s="5"/>
      <c r="B43" s="5"/>
      <c r="H43" s="27"/>
      <c r="I43" s="27"/>
      <c r="J43" s="27"/>
      <c r="K43" s="27"/>
      <c r="L43" s="6"/>
      <c r="M43" s="6"/>
    </row>
    <row r="44" spans="1:13">
      <c r="A44" s="5"/>
      <c r="B44" s="5"/>
      <c r="H44" s="27"/>
      <c r="I44" s="27"/>
      <c r="J44" s="27"/>
      <c r="K44" s="27"/>
      <c r="L44" s="6"/>
      <c r="M44" s="6"/>
    </row>
    <row r="45" spans="1:13" ht="18">
      <c r="A45" s="5"/>
      <c r="B45" s="20" t="s">
        <v>101</v>
      </c>
      <c r="C45" s="20"/>
      <c r="D45" s="5"/>
      <c r="E45" s="19"/>
      <c r="F45" s="5"/>
      <c r="H45" s="27"/>
      <c r="I45" s="27"/>
      <c r="J45" s="27"/>
      <c r="K45" s="27"/>
      <c r="L45" s="6"/>
      <c r="M45" s="6"/>
    </row>
    <row r="46" spans="1:13" ht="16">
      <c r="A46" s="5"/>
      <c r="B46" s="45" t="s">
        <v>102</v>
      </c>
      <c r="C46" s="45"/>
      <c r="D46" s="5"/>
      <c r="E46" s="19"/>
      <c r="F46" s="5"/>
      <c r="H46" s="27"/>
      <c r="I46" s="27"/>
      <c r="J46" s="27"/>
      <c r="K46" s="27"/>
      <c r="L46" s="6"/>
      <c r="M46" s="6"/>
    </row>
    <row r="47" spans="1:13" ht="14">
      <c r="A47" s="5"/>
      <c r="B47" s="22"/>
      <c r="C47" s="23" t="s">
        <v>109</v>
      </c>
      <c r="D47" s="5"/>
      <c r="E47" s="19"/>
      <c r="F47" s="5"/>
      <c r="H47" s="27"/>
      <c r="I47" s="27"/>
      <c r="J47" s="27"/>
      <c r="K47" s="27"/>
      <c r="L47" s="6"/>
      <c r="M47" s="6"/>
    </row>
    <row r="48" spans="1:13" ht="14">
      <c r="A48" s="5"/>
      <c r="B48" s="24" t="s">
        <v>103</v>
      </c>
      <c r="C48" s="24" t="s">
        <v>104</v>
      </c>
      <c r="D48" s="24" t="s">
        <v>321</v>
      </c>
      <c r="E48" s="25" t="s">
        <v>165</v>
      </c>
      <c r="F48" s="24" t="s">
        <v>314</v>
      </c>
      <c r="H48" s="27"/>
      <c r="I48" s="27"/>
      <c r="J48" s="27"/>
      <c r="K48" s="27"/>
      <c r="L48" s="6"/>
      <c r="M48" s="6"/>
    </row>
    <row r="49" spans="1:13">
      <c r="A49" s="5"/>
      <c r="B49" s="5" t="s">
        <v>36</v>
      </c>
      <c r="C49" s="5" t="s">
        <v>109</v>
      </c>
      <c r="D49" s="27" t="s">
        <v>166</v>
      </c>
      <c r="E49" s="28">
        <v>32.5</v>
      </c>
      <c r="F49" s="26">
        <v>32.802249789237997</v>
      </c>
      <c r="H49" s="27"/>
      <c r="I49" s="27"/>
      <c r="J49" s="27"/>
      <c r="K49" s="27"/>
      <c r="L49" s="6"/>
      <c r="M49" s="6"/>
    </row>
    <row r="50" spans="1:13">
      <c r="A50" s="5"/>
      <c r="B50" s="5" t="s">
        <v>315</v>
      </c>
      <c r="C50" s="5" t="s">
        <v>109</v>
      </c>
      <c r="D50" s="27" t="s">
        <v>166</v>
      </c>
      <c r="E50" s="28">
        <v>27.5</v>
      </c>
      <c r="F50" s="26">
        <v>27.3061256110668</v>
      </c>
      <c r="H50" s="27"/>
      <c r="I50" s="27"/>
      <c r="J50" s="27"/>
      <c r="K50" s="27"/>
      <c r="L50" s="6"/>
      <c r="M50" s="6"/>
    </row>
    <row r="51" spans="1:13">
      <c r="A51" s="5"/>
      <c r="B51" s="5" t="s">
        <v>316</v>
      </c>
      <c r="C51" s="5" t="s">
        <v>109</v>
      </c>
      <c r="D51" s="27" t="s">
        <v>317</v>
      </c>
      <c r="E51" s="28">
        <v>22.5</v>
      </c>
      <c r="F51" s="26">
        <v>26.954998970031699</v>
      </c>
      <c r="H51" s="27"/>
      <c r="I51" s="27"/>
      <c r="J51" s="27"/>
      <c r="K51" s="27"/>
      <c r="L51" s="6"/>
      <c r="M51" s="6"/>
    </row>
    <row r="52" spans="1:13">
      <c r="A52" s="5"/>
      <c r="B52" s="5"/>
      <c r="C52" s="5"/>
      <c r="D52" s="5"/>
      <c r="E52" s="19"/>
      <c r="F52" s="5"/>
      <c r="H52" s="27"/>
      <c r="I52" s="27"/>
      <c r="J52" s="27"/>
      <c r="K52" s="27"/>
      <c r="L52" s="6"/>
      <c r="M52" s="6"/>
    </row>
    <row r="53" spans="1:13" ht="16">
      <c r="A53" s="5"/>
      <c r="B53" s="45" t="s">
        <v>111</v>
      </c>
      <c r="C53" s="45"/>
      <c r="D53" s="5"/>
      <c r="E53" s="19"/>
      <c r="F53" s="5"/>
      <c r="H53" s="27"/>
      <c r="I53" s="27"/>
      <c r="J53" s="27"/>
      <c r="K53" s="27"/>
      <c r="L53" s="6"/>
      <c r="M53" s="6"/>
    </row>
    <row r="54" spans="1:13" ht="14">
      <c r="A54" s="5"/>
      <c r="B54" s="22"/>
      <c r="C54" s="23" t="s">
        <v>109</v>
      </c>
      <c r="D54" s="5"/>
      <c r="E54" s="19"/>
      <c r="F54" s="5"/>
      <c r="H54" s="27"/>
      <c r="I54" s="27"/>
      <c r="J54" s="27"/>
      <c r="K54" s="27"/>
      <c r="L54" s="6"/>
      <c r="M54" s="6"/>
    </row>
    <row r="55" spans="1:13" ht="14">
      <c r="A55" s="5"/>
      <c r="B55" s="24" t="s">
        <v>103</v>
      </c>
      <c r="C55" s="24" t="s">
        <v>104</v>
      </c>
      <c r="D55" s="24" t="s">
        <v>321</v>
      </c>
      <c r="E55" s="25" t="s">
        <v>165</v>
      </c>
      <c r="F55" s="24" t="s">
        <v>314</v>
      </c>
      <c r="H55" s="27"/>
      <c r="I55" s="27"/>
      <c r="J55" s="27"/>
      <c r="K55" s="27"/>
      <c r="L55" s="6"/>
      <c r="M55" s="6"/>
    </row>
    <row r="56" spans="1:13">
      <c r="A56" s="5"/>
      <c r="B56" s="5" t="s">
        <v>143</v>
      </c>
      <c r="C56" s="5" t="s">
        <v>109</v>
      </c>
      <c r="D56" s="27" t="s">
        <v>110</v>
      </c>
      <c r="E56" s="28">
        <v>60</v>
      </c>
      <c r="F56" s="26">
        <v>48.732000589370699</v>
      </c>
      <c r="H56" s="27"/>
      <c r="I56" s="27"/>
      <c r="J56" s="27"/>
      <c r="K56" s="27"/>
      <c r="L56" s="6"/>
      <c r="M56" s="6"/>
    </row>
    <row r="57" spans="1:13">
      <c r="B57" s="5" t="s">
        <v>318</v>
      </c>
      <c r="C57" s="5" t="s">
        <v>109</v>
      </c>
      <c r="D57" s="27" t="s">
        <v>167</v>
      </c>
      <c r="E57" s="28">
        <v>75</v>
      </c>
      <c r="F57" s="26">
        <v>44.688749313354499</v>
      </c>
    </row>
    <row r="58" spans="1:13">
      <c r="B58" s="5" t="s">
        <v>319</v>
      </c>
      <c r="C58" s="5" t="s">
        <v>109</v>
      </c>
      <c r="D58" s="27" t="s">
        <v>320</v>
      </c>
      <c r="E58" s="28">
        <v>80</v>
      </c>
      <c r="F58" s="26">
        <v>44.451999664306598</v>
      </c>
    </row>
  </sheetData>
  <mergeCells count="20">
    <mergeCell ref="A16:J16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2:J12"/>
    <mergeCell ref="A20:J20"/>
    <mergeCell ref="A24:J24"/>
    <mergeCell ref="A29:J29"/>
    <mergeCell ref="A35:J35"/>
    <mergeCell ref="A40:J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Строгий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2024-10-10T17:24:47Z</dcterms:modified>
</cp:coreProperties>
</file>