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AE265910-C9BC-9B40-AE46-99EB64C7D39E}" xr6:coauthVersionLast="45" xr6:coauthVersionMax="45" xr10:uidLastSave="{00000000-0000-0000-0000-000000000000}"/>
  <bookViews>
    <workbookView xWindow="480" yWindow="460" windowWidth="28060" windowHeight="16000" activeTab="4" xr2:uid="{00000000-000D-0000-FFFF-FFFF00000000}"/>
  </bookViews>
  <sheets>
    <sheet name="WRPF ПЛ без экипировки" sheetId="5" r:id="rId1"/>
    <sheet name="WRPF Жим лежа без экип" sheetId="7" r:id="rId2"/>
    <sheet name="WEPF Жим однослой" sheetId="8" r:id="rId3"/>
    <sheet name="WEPF Жим софт многопетельная" sheetId="9" r:id="rId4"/>
    <sheet name="WRPF Тяга без экипировки" sheetId="10" r:id="rId5"/>
  </sheets>
  <definedNames>
    <definedName name="_FilterDatabase" localSheetId="0" hidden="1">'WRPF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0" l="1"/>
  <c r="K10" i="10"/>
  <c r="L9" i="10"/>
  <c r="K9" i="10"/>
  <c r="L6" i="10"/>
  <c r="K6" i="10"/>
  <c r="L12" i="9"/>
  <c r="K12" i="9"/>
  <c r="L9" i="9"/>
  <c r="L6" i="9"/>
  <c r="K6" i="9"/>
  <c r="L6" i="8"/>
  <c r="K6" i="8"/>
  <c r="L37" i="7"/>
  <c r="K37" i="7"/>
  <c r="L36" i="7"/>
  <c r="K36" i="7"/>
  <c r="L33" i="7"/>
  <c r="K33" i="7"/>
  <c r="L32" i="7"/>
  <c r="K32" i="7"/>
  <c r="L29" i="7"/>
  <c r="K29" i="7"/>
  <c r="L28" i="7"/>
  <c r="K28" i="7"/>
  <c r="L27" i="7"/>
  <c r="K27" i="7"/>
  <c r="L26" i="7"/>
  <c r="K26" i="7"/>
  <c r="L23" i="7"/>
  <c r="K23" i="7"/>
  <c r="L22" i="7"/>
  <c r="K22" i="7"/>
  <c r="L21" i="7"/>
  <c r="K21" i="7"/>
  <c r="L20" i="7"/>
  <c r="K20" i="7"/>
  <c r="L17" i="7"/>
  <c r="K17" i="7"/>
  <c r="L16" i="7"/>
  <c r="K16" i="7"/>
  <c r="L13" i="7"/>
  <c r="K13" i="7"/>
  <c r="L12" i="7"/>
  <c r="K12" i="7"/>
  <c r="L9" i="7"/>
  <c r="K9" i="7"/>
  <c r="L6" i="7"/>
  <c r="K6" i="7"/>
  <c r="T15" i="5"/>
  <c r="S15" i="5"/>
  <c r="T14" i="5"/>
  <c r="S14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<sst xmlns="http://schemas.openxmlformats.org/spreadsheetml/2006/main" count="426" uniqueCount="187">
  <si>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</si>
  <si>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</si>
  <si>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</si>
  <si>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</si>
  <si>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</si>
  <si>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</si>
  <si>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</si>
  <si>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</si>
  <si>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</si>
  <si>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</si>
  <si>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</si>
  <si>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Лаврентьева Ирина</t>
  </si>
  <si>
    <t>Открытая (08.04.1991)/29</t>
  </si>
  <si>
    <t>53,30</t>
  </si>
  <si>
    <t xml:space="preserve">Саратов/Саратовская область </t>
  </si>
  <si>
    <t>85,0</t>
  </si>
  <si>
    <t>90,0</t>
  </si>
  <si>
    <t>92,5</t>
  </si>
  <si>
    <t>47,5</t>
  </si>
  <si>
    <t>50,0</t>
  </si>
  <si>
    <t>52,5</t>
  </si>
  <si>
    <t>135,0</t>
  </si>
  <si>
    <t>140,0</t>
  </si>
  <si>
    <t>142,5</t>
  </si>
  <si>
    <t>ВЕСОВАЯ КАТЕГОРИЯ   82.5</t>
  </si>
  <si>
    <t>Князев Данила</t>
  </si>
  <si>
    <t>Юноши 14-16 (22.05.2004)/16</t>
  </si>
  <si>
    <t>78,10</t>
  </si>
  <si>
    <t xml:space="preserve">Вольск/Саратовская область </t>
  </si>
  <si>
    <t>145,0</t>
  </si>
  <si>
    <t>152,5</t>
  </si>
  <si>
    <t>75,0</t>
  </si>
  <si>
    <t>95,0</t>
  </si>
  <si>
    <t>155,0</t>
  </si>
  <si>
    <t>Пантелеев Степан</t>
  </si>
  <si>
    <t>Юноши 17-19 (21.12.2002)/17</t>
  </si>
  <si>
    <t>78,00</t>
  </si>
  <si>
    <t>100,0</t>
  </si>
  <si>
    <t>127,5</t>
  </si>
  <si>
    <t>125,0</t>
  </si>
  <si>
    <t>Петькин Владислав</t>
  </si>
  <si>
    <t>Юниоры (23.09.2000)/20</t>
  </si>
  <si>
    <t>75,40</t>
  </si>
  <si>
    <t>157,5</t>
  </si>
  <si>
    <t>165,0</t>
  </si>
  <si>
    <t>105,0</t>
  </si>
  <si>
    <t>112,5</t>
  </si>
  <si>
    <t>200,0</t>
  </si>
  <si>
    <t>215,0</t>
  </si>
  <si>
    <t>ВЕСОВАЯ КАТЕГОРИЯ   90</t>
  </si>
  <si>
    <t>Майоров Александр</t>
  </si>
  <si>
    <t>Юноши 14-16 (16.01.2007)/13</t>
  </si>
  <si>
    <t>89,20</t>
  </si>
  <si>
    <t>57,5</t>
  </si>
  <si>
    <t>110,0</t>
  </si>
  <si>
    <t>Пастухов Роман</t>
  </si>
  <si>
    <t>Юниоры (11.06.2000)/20</t>
  </si>
  <si>
    <t>87,60</t>
  </si>
  <si>
    <t>160,0</t>
  </si>
  <si>
    <t>170,0</t>
  </si>
  <si>
    <t>120,0</t>
  </si>
  <si>
    <t>130,0</t>
  </si>
  <si>
    <t>180,0</t>
  </si>
  <si>
    <t>1</t>
  </si>
  <si>
    <t/>
  </si>
  <si>
    <t>Результат</t>
  </si>
  <si>
    <t>ВЕСОВАЯ КАТЕГОРИЯ   52</t>
  </si>
  <si>
    <t>Улбутова Алена</t>
  </si>
  <si>
    <t>Открытая (24.01.1994)/26</t>
  </si>
  <si>
    <t>51,30</t>
  </si>
  <si>
    <t>45,0</t>
  </si>
  <si>
    <t>ВЕСОВАЯ КАТЕГОРИЯ   67.5</t>
  </si>
  <si>
    <t>Гребенюк Виктор</t>
  </si>
  <si>
    <t>Открытая (18.02.1983)/37</t>
  </si>
  <si>
    <t>67,50</t>
  </si>
  <si>
    <t>102,5</t>
  </si>
  <si>
    <t>107,5</t>
  </si>
  <si>
    <t>ВЕСОВАЯ КАТЕГОРИЯ   75</t>
  </si>
  <si>
    <t>Жирнов Никита</t>
  </si>
  <si>
    <t>73,00</t>
  </si>
  <si>
    <t xml:space="preserve">Муром/Владимирская область </t>
  </si>
  <si>
    <t>115,0</t>
  </si>
  <si>
    <t>Есаян Артур</t>
  </si>
  <si>
    <t>Юноши 17-19 (16.12.2000)/19</t>
  </si>
  <si>
    <t>74,00</t>
  </si>
  <si>
    <t>117,5</t>
  </si>
  <si>
    <t>Сапашев Руслан</t>
  </si>
  <si>
    <t>Юноши 14-16 (28.07.2008)/12</t>
  </si>
  <si>
    <t>78,50</t>
  </si>
  <si>
    <t>55,0</t>
  </si>
  <si>
    <t>Эмирусеинов Эмиль</t>
  </si>
  <si>
    <t>Открытая (20.08.1991)/29</t>
  </si>
  <si>
    <t>80,50</t>
  </si>
  <si>
    <t>Киселев Павел</t>
  </si>
  <si>
    <t>Юниоры (03.11.1999)/20</t>
  </si>
  <si>
    <t>88,40</t>
  </si>
  <si>
    <t>147,5</t>
  </si>
  <si>
    <t>150,0</t>
  </si>
  <si>
    <t>Назаров Роман</t>
  </si>
  <si>
    <t>Открытая (19.10.1995)/25</t>
  </si>
  <si>
    <t>175,0</t>
  </si>
  <si>
    <t>Конкин Владимир</t>
  </si>
  <si>
    <t>Открытая (21.06.1989)/31</t>
  </si>
  <si>
    <t>89,80</t>
  </si>
  <si>
    <t>172,5</t>
  </si>
  <si>
    <t>Семенихин Иван</t>
  </si>
  <si>
    <t>Открытая (30.03.1991)/29</t>
  </si>
  <si>
    <t>87,20</t>
  </si>
  <si>
    <t>ВЕСОВАЯ КАТЕГОРИЯ   100</t>
  </si>
  <si>
    <t>Ильин Кирилл</t>
  </si>
  <si>
    <t>Юниоры (21.04.1998)/22</t>
  </si>
  <si>
    <t>91,50</t>
  </si>
  <si>
    <t>Аветисян Лаврент</t>
  </si>
  <si>
    <t>Открытая (23.04.1994)/26</t>
  </si>
  <si>
    <t>90,50</t>
  </si>
  <si>
    <t>Открытая (21.04.1998)/22</t>
  </si>
  <si>
    <t>Варваровский Максим</t>
  </si>
  <si>
    <t>Мастера 40-49 (06.06.1972)/48</t>
  </si>
  <si>
    <t>94,00</t>
  </si>
  <si>
    <t>ВЕСОВАЯ КАТЕГОРИЯ   110</t>
  </si>
  <si>
    <t>Высочкин Роман</t>
  </si>
  <si>
    <t>Открытая (02.10.1992)/28</t>
  </si>
  <si>
    <t>107,90</t>
  </si>
  <si>
    <t>190,0</t>
  </si>
  <si>
    <t>Боляк Алексей</t>
  </si>
  <si>
    <t>Открытая (12.02.1985)/35</t>
  </si>
  <si>
    <t>105,40</t>
  </si>
  <si>
    <t xml:space="preserve">Ртищево/Саратовская область </t>
  </si>
  <si>
    <t>ВЕСОВАЯ КАТЕГОРИЯ   125</t>
  </si>
  <si>
    <t>Петров Лев</t>
  </si>
  <si>
    <t>Открытая (07.10.1974)/46</t>
  </si>
  <si>
    <t>122,70</t>
  </si>
  <si>
    <t>195,0</t>
  </si>
  <si>
    <t>202,5</t>
  </si>
  <si>
    <t>Мастера 40-49 (07.10.1974)/46</t>
  </si>
  <si>
    <t>2</t>
  </si>
  <si>
    <t>3</t>
  </si>
  <si>
    <t>230,0</t>
  </si>
  <si>
    <t>240,0</t>
  </si>
  <si>
    <t>250,0</t>
  </si>
  <si>
    <t>Безруднова Елена</t>
  </si>
  <si>
    <t>Открытая (09.07.1989)/31</t>
  </si>
  <si>
    <t>64,80</t>
  </si>
  <si>
    <t>80,0</t>
  </si>
  <si>
    <t>Солошин Андрей</t>
  </si>
  <si>
    <t>Открытая (05.05.1988)/32</t>
  </si>
  <si>
    <t>79,00</t>
  </si>
  <si>
    <t xml:space="preserve">Шиханы/Саратовская область </t>
  </si>
  <si>
    <t>Наумов Дмитрий</t>
  </si>
  <si>
    <t>Открытая (03.04.1988)/32</t>
  </si>
  <si>
    <t>99,40</t>
  </si>
  <si>
    <t>280,0</t>
  </si>
  <si>
    <t>300,0</t>
  </si>
  <si>
    <t>305,0</t>
  </si>
  <si>
    <t>-</t>
  </si>
  <si>
    <t>Купцов Максим</t>
  </si>
  <si>
    <t>Юноши 17-19 (21.08.2003)/17</t>
  </si>
  <si>
    <t>51,40</t>
  </si>
  <si>
    <t>Лосученко Александр</t>
  </si>
  <si>
    <t>Мастера 60-69 (06.02.1955)/65</t>
  </si>
  <si>
    <t>91,80</t>
  </si>
  <si>
    <t xml:space="preserve">Вязовка/Саратовская область </t>
  </si>
  <si>
    <t>220,0</t>
  </si>
  <si>
    <t xml:space="preserve">Лепешенков В. </t>
  </si>
  <si>
    <t>Лосученко А.</t>
  </si>
  <si>
    <t>Наумова Е.</t>
  </si>
  <si>
    <t>Юноши 17-19 (09.03.2003)/17</t>
  </si>
  <si>
    <t>Кашицын Д.</t>
  </si>
  <si>
    <t xml:space="preserve">Наумов Д. </t>
  </si>
  <si>
    <t>Семенихин И.</t>
  </si>
  <si>
    <t xml:space="preserve">Семенихин И. </t>
  </si>
  <si>
    <t xml:space="preserve">Маслов Н. </t>
  </si>
  <si>
    <t xml:space="preserve">Бочкарев П. </t>
  </si>
  <si>
    <t>Чемпионат города Саратов и открытый турнир памяти Эльвиры Макхаунд
WRPF любители Пауэрлифтинг без экипировки
Саратов/Саратовская область, 31 октября 2020 года</t>
  </si>
  <si>
    <t>Чемпионат города Саратов и открытый турнир памяти Эльвиры Макхаунд
WRPF любители Жим лежа без экипировки
Саратов/Саратовская область, 31 октября 2020 года</t>
  </si>
  <si>
    <t>Чемпионат города Саратов и открытый турнир памяти Эльвиры Макхаунд
WEPF любители Жим лежа в однослойной экипировке
Саратов/Саратовская область, 31 октября 2020 года</t>
  </si>
  <si>
    <t>Чемпионат города Саратов и открытый турнир памяти Эльвиры Макхаунд
WEPF Жим лежа в многопетельной софт экипировке
Саратов/Саратовская область, 31 октября 2020 года</t>
  </si>
  <si>
    <t>Чемпионат города Саратов и открытый турнир памяти Эльвиры Макхаунд
WRPF любители Становая тяга без экипировки
Саратов/Саратовская область, 31 октября 2020 года</t>
  </si>
  <si>
    <t>№</t>
  </si>
  <si>
    <t xml:space="preserve">
Дата рождения/Возраст</t>
  </si>
  <si>
    <t>Возрастная группа</t>
  </si>
  <si>
    <t>O</t>
  </si>
  <si>
    <t>T1</t>
  </si>
  <si>
    <t>T2</t>
  </si>
  <si>
    <t>J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</si>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</sst>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pageSetUpPr fitToPage="1"/>
  </sheetPr>
  <dimension ref="A1:U1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7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8.83203125" style="5" bestFit="1" customWidth="1"/>
    <col min="22" max="16384" width="9.1640625" style="3"/>
  </cols>
  <sheetData>
    <row r="1" spans="1:21" s="2" customFormat="1" ht="29" customHeight="1">
      <c r="A1" s="27" t="s">
        <v>173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s="2" customFormat="1" ht="62" customHeight="1" thickBo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>
      <c r="A3" s="35" t="s">
        <v>178</v>
      </c>
      <c r="B3" s="43" t="s">
        <v>0</v>
      </c>
      <c r="C3" s="37" t="s">
        <v>179</v>
      </c>
      <c r="D3" s="37" t="s">
        <v>6</v>
      </c>
      <c r="E3" s="25" t="s">
        <v>180</v>
      </c>
      <c r="F3" s="25" t="s">
        <v>5</v>
      </c>
      <c r="G3" s="25" t="s">
        <v>7</v>
      </c>
      <c r="H3" s="25"/>
      <c r="I3" s="25"/>
      <c r="J3" s="25"/>
      <c r="K3" s="25" t="s">
        <v>8</v>
      </c>
      <c r="L3" s="25"/>
      <c r="M3" s="25"/>
      <c r="N3" s="25"/>
      <c r="O3" s="25" t="s">
        <v>9</v>
      </c>
      <c r="P3" s="25"/>
      <c r="Q3" s="25"/>
      <c r="R3" s="25"/>
      <c r="S3" s="25" t="s">
        <v>1</v>
      </c>
      <c r="T3" s="25" t="s">
        <v>3</v>
      </c>
      <c r="U3" s="38" t="s">
        <v>2</v>
      </c>
    </row>
    <row r="4" spans="1:21" s="1" customFormat="1" ht="21" customHeight="1" thickBot="1">
      <c r="A4" s="36"/>
      <c r="B4" s="44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26"/>
      <c r="T4" s="26"/>
      <c r="U4" s="39"/>
    </row>
    <row r="5" spans="1:21" ht="16">
      <c r="A5" s="40" t="s">
        <v>10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8" t="s">
        <v>63</v>
      </c>
      <c r="B6" s="7" t="s">
        <v>11</v>
      </c>
      <c r="C6" s="7" t="s">
        <v>12</v>
      </c>
      <c r="D6" s="7" t="s">
        <v>13</v>
      </c>
      <c r="E6" s="7" t="s">
        <v>181</v>
      </c>
      <c r="F6" s="7" t="s">
        <v>14</v>
      </c>
      <c r="G6" s="15" t="s">
        <v>15</v>
      </c>
      <c r="H6" s="15" t="s">
        <v>16</v>
      </c>
      <c r="I6" s="15" t="s">
        <v>17</v>
      </c>
      <c r="J6" s="8"/>
      <c r="K6" s="15" t="s">
        <v>18</v>
      </c>
      <c r="L6" s="15" t="s">
        <v>19</v>
      </c>
      <c r="M6" s="16" t="s">
        <v>20</v>
      </c>
      <c r="N6" s="8"/>
      <c r="O6" s="15" t="s">
        <v>21</v>
      </c>
      <c r="P6" s="15" t="s">
        <v>22</v>
      </c>
      <c r="Q6" s="15" t="s">
        <v>23</v>
      </c>
      <c r="R6" s="8"/>
      <c r="S6" s="8" t="str">
        <f>"285,0"</f>
        <v>285,0</v>
      </c>
      <c r="T6" s="8" t="str">
        <f>"348,5550"</f>
        <v>348,5550</v>
      </c>
      <c r="U6" s="7"/>
    </row>
    <row r="7" spans="1:21">
      <c r="B7" s="5" t="s">
        <v>64</v>
      </c>
    </row>
    <row r="8" spans="1:21" ht="16">
      <c r="A8" s="42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>
      <c r="A9" s="10" t="s">
        <v>63</v>
      </c>
      <c r="B9" s="9" t="s">
        <v>25</v>
      </c>
      <c r="C9" s="9" t="s">
        <v>26</v>
      </c>
      <c r="D9" s="9" t="s">
        <v>27</v>
      </c>
      <c r="E9" s="9" t="s">
        <v>182</v>
      </c>
      <c r="F9" s="9" t="s">
        <v>28</v>
      </c>
      <c r="G9" s="17" t="s">
        <v>21</v>
      </c>
      <c r="H9" s="17" t="s">
        <v>29</v>
      </c>
      <c r="I9" s="17" t="s">
        <v>30</v>
      </c>
      <c r="J9" s="10"/>
      <c r="K9" s="17" t="s">
        <v>31</v>
      </c>
      <c r="L9" s="17" t="s">
        <v>15</v>
      </c>
      <c r="M9" s="17" t="s">
        <v>32</v>
      </c>
      <c r="N9" s="10"/>
      <c r="O9" s="17" t="s">
        <v>21</v>
      </c>
      <c r="P9" s="17" t="s">
        <v>29</v>
      </c>
      <c r="Q9" s="17" t="s">
        <v>33</v>
      </c>
      <c r="R9" s="10"/>
      <c r="S9" s="10" t="str">
        <f>"402,5"</f>
        <v>402,5</v>
      </c>
      <c r="T9" s="10" t="str">
        <f>"279,0533"</f>
        <v>279,0533</v>
      </c>
      <c r="U9" s="9" t="s">
        <v>165</v>
      </c>
    </row>
    <row r="10" spans="1:21">
      <c r="A10" s="12" t="s">
        <v>63</v>
      </c>
      <c r="B10" s="11" t="s">
        <v>34</v>
      </c>
      <c r="C10" s="11" t="s">
        <v>35</v>
      </c>
      <c r="D10" s="11" t="s">
        <v>36</v>
      </c>
      <c r="E10" s="11" t="s">
        <v>183</v>
      </c>
      <c r="F10" s="11" t="s">
        <v>14</v>
      </c>
      <c r="G10" s="18" t="s">
        <v>37</v>
      </c>
      <c r="H10" s="19" t="s">
        <v>38</v>
      </c>
      <c r="I10" s="18" t="s">
        <v>21</v>
      </c>
      <c r="J10" s="12"/>
      <c r="K10" s="18" t="s">
        <v>15</v>
      </c>
      <c r="L10" s="19" t="s">
        <v>32</v>
      </c>
      <c r="M10" s="19" t="s">
        <v>32</v>
      </c>
      <c r="N10" s="12"/>
      <c r="O10" s="18" t="s">
        <v>37</v>
      </c>
      <c r="P10" s="18" t="s">
        <v>39</v>
      </c>
      <c r="Q10" s="18" t="s">
        <v>22</v>
      </c>
      <c r="R10" s="12"/>
      <c r="S10" s="12" t="str">
        <f>"360,0"</f>
        <v>360,0</v>
      </c>
      <c r="T10" s="12" t="str">
        <f>"249,8040"</f>
        <v>249,8040</v>
      </c>
      <c r="U10" s="11"/>
    </row>
    <row r="11" spans="1:21">
      <c r="A11" s="14" t="s">
        <v>63</v>
      </c>
      <c r="B11" s="13" t="s">
        <v>40</v>
      </c>
      <c r="C11" s="13" t="s">
        <v>41</v>
      </c>
      <c r="D11" s="13" t="s">
        <v>42</v>
      </c>
      <c r="E11" s="13" t="s">
        <v>184</v>
      </c>
      <c r="F11" s="13" t="s">
        <v>14</v>
      </c>
      <c r="G11" s="20" t="s">
        <v>29</v>
      </c>
      <c r="H11" s="20" t="s">
        <v>43</v>
      </c>
      <c r="I11" s="21" t="s">
        <v>44</v>
      </c>
      <c r="J11" s="14"/>
      <c r="K11" s="21" t="s">
        <v>45</v>
      </c>
      <c r="L11" s="20" t="s">
        <v>45</v>
      </c>
      <c r="M11" s="20" t="s">
        <v>46</v>
      </c>
      <c r="N11" s="14"/>
      <c r="O11" s="20" t="s">
        <v>47</v>
      </c>
      <c r="P11" s="21" t="s">
        <v>48</v>
      </c>
      <c r="Q11" s="20" t="s">
        <v>48</v>
      </c>
      <c r="R11" s="14"/>
      <c r="S11" s="14" t="str">
        <f>"485,0"</f>
        <v>485,0</v>
      </c>
      <c r="T11" s="14" t="str">
        <f>"344,3015"</f>
        <v>344,3015</v>
      </c>
      <c r="U11" s="13"/>
    </row>
    <row r="12" spans="1:21">
      <c r="B12" s="5" t="s">
        <v>64</v>
      </c>
    </row>
    <row r="13" spans="1:21" ht="16">
      <c r="A13" s="42" t="s">
        <v>49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21">
      <c r="A14" s="10" t="s">
        <v>63</v>
      </c>
      <c r="B14" s="9" t="s">
        <v>50</v>
      </c>
      <c r="C14" s="9" t="s">
        <v>51</v>
      </c>
      <c r="D14" s="9" t="s">
        <v>52</v>
      </c>
      <c r="E14" s="9" t="s">
        <v>182</v>
      </c>
      <c r="F14" s="9" t="s">
        <v>14</v>
      </c>
      <c r="G14" s="22" t="s">
        <v>15</v>
      </c>
      <c r="H14" s="17" t="s">
        <v>15</v>
      </c>
      <c r="I14" s="17" t="s">
        <v>32</v>
      </c>
      <c r="J14" s="10"/>
      <c r="K14" s="22" t="s">
        <v>18</v>
      </c>
      <c r="L14" s="17" t="s">
        <v>19</v>
      </c>
      <c r="M14" s="22" t="s">
        <v>53</v>
      </c>
      <c r="N14" s="10"/>
      <c r="O14" s="17" t="s">
        <v>15</v>
      </c>
      <c r="P14" s="17" t="s">
        <v>37</v>
      </c>
      <c r="Q14" s="17" t="s">
        <v>54</v>
      </c>
      <c r="R14" s="10"/>
      <c r="S14" s="10" t="str">
        <f>"255,0"</f>
        <v>255,0</v>
      </c>
      <c r="T14" s="10" t="str">
        <f>"163,5315"</f>
        <v>163,5315</v>
      </c>
      <c r="U14" s="9" t="s">
        <v>164</v>
      </c>
    </row>
    <row r="15" spans="1:21">
      <c r="A15" s="14" t="s">
        <v>63</v>
      </c>
      <c r="B15" s="13" t="s">
        <v>55</v>
      </c>
      <c r="C15" s="13" t="s">
        <v>56</v>
      </c>
      <c r="D15" s="13" t="s">
        <v>57</v>
      </c>
      <c r="E15" s="13" t="s">
        <v>184</v>
      </c>
      <c r="F15" s="13" t="s">
        <v>14</v>
      </c>
      <c r="G15" s="20" t="s">
        <v>22</v>
      </c>
      <c r="H15" s="20" t="s">
        <v>58</v>
      </c>
      <c r="I15" s="20" t="s">
        <v>59</v>
      </c>
      <c r="J15" s="14"/>
      <c r="K15" s="21" t="s">
        <v>60</v>
      </c>
      <c r="L15" s="20" t="s">
        <v>61</v>
      </c>
      <c r="M15" s="21" t="s">
        <v>22</v>
      </c>
      <c r="N15" s="14"/>
      <c r="O15" s="20" t="s">
        <v>22</v>
      </c>
      <c r="P15" s="20" t="s">
        <v>62</v>
      </c>
      <c r="Q15" s="20" t="s">
        <v>47</v>
      </c>
      <c r="R15" s="14"/>
      <c r="S15" s="14" t="str">
        <f>"500,0"</f>
        <v>500,0</v>
      </c>
      <c r="T15" s="14" t="str">
        <f>"323,7500"</f>
        <v>323,7500</v>
      </c>
      <c r="U15" s="13"/>
    </row>
    <row r="16" spans="1:21">
      <c r="B16" s="5" t="s">
        <v>64</v>
      </c>
    </row>
  </sheetData>
  <mergeCells count="16">
    <mergeCell ref="A5:R5"/>
    <mergeCell ref="A8:R8"/>
    <mergeCell ref="A13:R13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" style="5" bestFit="1" customWidth="1"/>
    <col min="14" max="16384" width="9.1640625" style="3"/>
  </cols>
  <sheetData>
    <row r="1" spans="1:13" s="2" customFormat="1" ht="29" customHeight="1">
      <c r="A1" s="27" t="s">
        <v>174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178</v>
      </c>
      <c r="B3" s="43" t="s">
        <v>0</v>
      </c>
      <c r="C3" s="37" t="s">
        <v>179</v>
      </c>
      <c r="D3" s="37" t="s">
        <v>6</v>
      </c>
      <c r="E3" s="25" t="s">
        <v>180</v>
      </c>
      <c r="F3" s="25" t="s">
        <v>5</v>
      </c>
      <c r="G3" s="25" t="s">
        <v>8</v>
      </c>
      <c r="H3" s="25"/>
      <c r="I3" s="25"/>
      <c r="J3" s="25"/>
      <c r="K3" s="25" t="s">
        <v>65</v>
      </c>
      <c r="L3" s="25" t="s">
        <v>3</v>
      </c>
      <c r="M3" s="38" t="s">
        <v>2</v>
      </c>
    </row>
    <row r="4" spans="1:13" s="1" customFormat="1" ht="21" customHeight="1" thickBot="1">
      <c r="A4" s="36"/>
      <c r="B4" s="44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39"/>
    </row>
    <row r="5" spans="1:13" ht="16">
      <c r="A5" s="40" t="s">
        <v>66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63</v>
      </c>
      <c r="B6" s="7" t="s">
        <v>67</v>
      </c>
      <c r="C6" s="7" t="s">
        <v>68</v>
      </c>
      <c r="D6" s="7" t="s">
        <v>69</v>
      </c>
      <c r="E6" s="7" t="s">
        <v>181</v>
      </c>
      <c r="F6" s="7" t="s">
        <v>14</v>
      </c>
      <c r="G6" s="15" t="s">
        <v>70</v>
      </c>
      <c r="H6" s="15" t="s">
        <v>19</v>
      </c>
      <c r="I6" s="16" t="s">
        <v>20</v>
      </c>
      <c r="J6" s="8"/>
      <c r="K6" s="8" t="str">
        <f>"50,0"</f>
        <v>50,0</v>
      </c>
      <c r="L6" s="8" t="str">
        <f>"62,9850"</f>
        <v>62,9850</v>
      </c>
      <c r="M6" s="7"/>
    </row>
    <row r="7" spans="1:13">
      <c r="B7" s="5" t="s">
        <v>64</v>
      </c>
    </row>
    <row r="8" spans="1:13" ht="16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8" t="s">
        <v>63</v>
      </c>
      <c r="B9" s="7" t="s">
        <v>72</v>
      </c>
      <c r="C9" s="7" t="s">
        <v>73</v>
      </c>
      <c r="D9" s="7" t="s">
        <v>74</v>
      </c>
      <c r="E9" s="7" t="s">
        <v>181</v>
      </c>
      <c r="F9" s="7" t="s">
        <v>14</v>
      </c>
      <c r="G9" s="16" t="s">
        <v>75</v>
      </c>
      <c r="H9" s="15" t="s">
        <v>75</v>
      </c>
      <c r="I9" s="16" t="s">
        <v>76</v>
      </c>
      <c r="J9" s="8"/>
      <c r="K9" s="8" t="str">
        <f>"102,5"</f>
        <v>102,5</v>
      </c>
      <c r="L9" s="8" t="str">
        <f>"79,0275"</f>
        <v>79,0275</v>
      </c>
      <c r="M9" s="7"/>
    </row>
    <row r="10" spans="1:13">
      <c r="B10" s="5" t="s">
        <v>64</v>
      </c>
    </row>
    <row r="11" spans="1:13" ht="16">
      <c r="A11" s="42" t="s">
        <v>77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10" t="s">
        <v>63</v>
      </c>
      <c r="B12" s="9" t="s">
        <v>78</v>
      </c>
      <c r="C12" s="9" t="s">
        <v>166</v>
      </c>
      <c r="D12" s="9" t="s">
        <v>79</v>
      </c>
      <c r="E12" s="9" t="s">
        <v>183</v>
      </c>
      <c r="F12" s="9" t="s">
        <v>80</v>
      </c>
      <c r="G12" s="17" t="s">
        <v>81</v>
      </c>
      <c r="H12" s="17" t="s">
        <v>39</v>
      </c>
      <c r="I12" s="22" t="s">
        <v>61</v>
      </c>
      <c r="J12" s="10"/>
      <c r="K12" s="10" t="str">
        <f>"125,0"</f>
        <v>125,0</v>
      </c>
      <c r="L12" s="10" t="str">
        <f>"90,8000"</f>
        <v>90,8000</v>
      </c>
      <c r="M12" s="9" t="s">
        <v>167</v>
      </c>
    </row>
    <row r="13" spans="1:13">
      <c r="A13" s="14" t="s">
        <v>135</v>
      </c>
      <c r="B13" s="13" t="s">
        <v>82</v>
      </c>
      <c r="C13" s="13" t="s">
        <v>83</v>
      </c>
      <c r="D13" s="13" t="s">
        <v>84</v>
      </c>
      <c r="E13" s="13" t="s">
        <v>183</v>
      </c>
      <c r="F13" s="13" t="s">
        <v>28</v>
      </c>
      <c r="G13" s="20" t="s">
        <v>54</v>
      </c>
      <c r="H13" s="21" t="s">
        <v>85</v>
      </c>
      <c r="I13" s="21" t="s">
        <v>85</v>
      </c>
      <c r="J13" s="14"/>
      <c r="K13" s="14" t="str">
        <f>"110,0"</f>
        <v>110,0</v>
      </c>
      <c r="L13" s="14" t="str">
        <f>"79,1230"</f>
        <v>79,1230</v>
      </c>
      <c r="M13" s="13" t="s">
        <v>168</v>
      </c>
    </row>
    <row r="14" spans="1:13">
      <c r="B14" s="5" t="s">
        <v>64</v>
      </c>
    </row>
    <row r="15" spans="1:13" ht="16">
      <c r="A15" s="42" t="s">
        <v>24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3">
      <c r="A16" s="10" t="s">
        <v>63</v>
      </c>
      <c r="B16" s="9" t="s">
        <v>86</v>
      </c>
      <c r="C16" s="9" t="s">
        <v>87</v>
      </c>
      <c r="D16" s="9" t="s">
        <v>88</v>
      </c>
      <c r="E16" s="9" t="s">
        <v>182</v>
      </c>
      <c r="F16" s="9" t="s">
        <v>14</v>
      </c>
      <c r="G16" s="17" t="s">
        <v>19</v>
      </c>
      <c r="H16" s="17" t="s">
        <v>20</v>
      </c>
      <c r="I16" s="22" t="s">
        <v>89</v>
      </c>
      <c r="J16" s="10"/>
      <c r="K16" s="10" t="str">
        <f>"52,5"</f>
        <v>52,5</v>
      </c>
      <c r="L16" s="10" t="str">
        <f>"36,2775"</f>
        <v>36,2775</v>
      </c>
      <c r="M16" s="9"/>
    </row>
    <row r="17" spans="1:13">
      <c r="A17" s="14" t="s">
        <v>63</v>
      </c>
      <c r="B17" s="13" t="s">
        <v>90</v>
      </c>
      <c r="C17" s="13" t="s">
        <v>91</v>
      </c>
      <c r="D17" s="13" t="s">
        <v>92</v>
      </c>
      <c r="E17" s="13" t="s">
        <v>181</v>
      </c>
      <c r="F17" s="13" t="s">
        <v>14</v>
      </c>
      <c r="G17" s="20" t="s">
        <v>39</v>
      </c>
      <c r="H17" s="20" t="s">
        <v>61</v>
      </c>
      <c r="I17" s="20" t="s">
        <v>21</v>
      </c>
      <c r="J17" s="14"/>
      <c r="K17" s="14" t="str">
        <f>"135,0"</f>
        <v>135,0</v>
      </c>
      <c r="L17" s="14" t="str">
        <f>"91,8000"</f>
        <v>91,8000</v>
      </c>
      <c r="M17" s="13"/>
    </row>
    <row r="18" spans="1:13">
      <c r="B18" s="5" t="s">
        <v>64</v>
      </c>
    </row>
    <row r="19" spans="1:13" ht="16">
      <c r="A19" s="42" t="s">
        <v>49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3">
      <c r="A20" s="10" t="s">
        <v>63</v>
      </c>
      <c r="B20" s="9" t="s">
        <v>93</v>
      </c>
      <c r="C20" s="9" t="s">
        <v>94</v>
      </c>
      <c r="D20" s="9" t="s">
        <v>95</v>
      </c>
      <c r="E20" s="9" t="s">
        <v>184</v>
      </c>
      <c r="F20" s="9" t="s">
        <v>14</v>
      </c>
      <c r="G20" s="17" t="s">
        <v>22</v>
      </c>
      <c r="H20" s="17" t="s">
        <v>96</v>
      </c>
      <c r="I20" s="22" t="s">
        <v>97</v>
      </c>
      <c r="J20" s="10"/>
      <c r="K20" s="10" t="str">
        <f>"147,5"</f>
        <v>147,5</v>
      </c>
      <c r="L20" s="10" t="str">
        <f>"95,0490"</f>
        <v>95,0490</v>
      </c>
      <c r="M20" s="9" t="s">
        <v>169</v>
      </c>
    </row>
    <row r="21" spans="1:13">
      <c r="A21" s="12" t="s">
        <v>63</v>
      </c>
      <c r="B21" s="11" t="s">
        <v>98</v>
      </c>
      <c r="C21" s="11" t="s">
        <v>99</v>
      </c>
      <c r="D21" s="11" t="s">
        <v>95</v>
      </c>
      <c r="E21" s="11" t="s">
        <v>181</v>
      </c>
      <c r="F21" s="11" t="s">
        <v>14</v>
      </c>
      <c r="G21" s="18" t="s">
        <v>59</v>
      </c>
      <c r="H21" s="19" t="s">
        <v>100</v>
      </c>
      <c r="I21" s="19" t="s">
        <v>100</v>
      </c>
      <c r="J21" s="12"/>
      <c r="K21" s="12" t="str">
        <f>"170,0"</f>
        <v>170,0</v>
      </c>
      <c r="L21" s="12" t="str">
        <f>"109,5480"</f>
        <v>109,5480</v>
      </c>
      <c r="M21" s="11"/>
    </row>
    <row r="22" spans="1:13">
      <c r="A22" s="12" t="s">
        <v>135</v>
      </c>
      <c r="B22" s="11" t="s">
        <v>101</v>
      </c>
      <c r="C22" s="11" t="s">
        <v>102</v>
      </c>
      <c r="D22" s="11" t="s">
        <v>103</v>
      </c>
      <c r="E22" s="11" t="s">
        <v>181</v>
      </c>
      <c r="F22" s="11" t="s">
        <v>14</v>
      </c>
      <c r="G22" s="18" t="s">
        <v>44</v>
      </c>
      <c r="H22" s="19" t="s">
        <v>104</v>
      </c>
      <c r="I22" s="19" t="s">
        <v>104</v>
      </c>
      <c r="J22" s="12"/>
      <c r="K22" s="12" t="str">
        <f>"165,0"</f>
        <v>165,0</v>
      </c>
      <c r="L22" s="12" t="str">
        <f>"105,4515"</f>
        <v>105,4515</v>
      </c>
      <c r="M22" s="11"/>
    </row>
    <row r="23" spans="1:13">
      <c r="A23" s="14" t="s">
        <v>136</v>
      </c>
      <c r="B23" s="13" t="s">
        <v>105</v>
      </c>
      <c r="C23" s="13" t="s">
        <v>106</v>
      </c>
      <c r="D23" s="13" t="s">
        <v>107</v>
      </c>
      <c r="E23" s="13" t="s">
        <v>181</v>
      </c>
      <c r="F23" s="13" t="s">
        <v>14</v>
      </c>
      <c r="G23" s="20" t="s">
        <v>97</v>
      </c>
      <c r="H23" s="21" t="s">
        <v>43</v>
      </c>
      <c r="I23" s="20" t="s">
        <v>43</v>
      </c>
      <c r="J23" s="14"/>
      <c r="K23" s="14" t="str">
        <f>"157,5"</f>
        <v>157,5</v>
      </c>
      <c r="L23" s="14" t="str">
        <f>"102,2333"</f>
        <v>102,2333</v>
      </c>
      <c r="M23" s="13" t="s">
        <v>170</v>
      </c>
    </row>
    <row r="24" spans="1:13">
      <c r="B24" s="5" t="s">
        <v>64</v>
      </c>
    </row>
    <row r="25" spans="1:13" ht="16">
      <c r="A25" s="42" t="s">
        <v>108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3">
      <c r="A26" s="10" t="s">
        <v>63</v>
      </c>
      <c r="B26" s="9" t="s">
        <v>109</v>
      </c>
      <c r="C26" s="9" t="s">
        <v>110</v>
      </c>
      <c r="D26" s="9" t="s">
        <v>111</v>
      </c>
      <c r="E26" s="9" t="s">
        <v>184</v>
      </c>
      <c r="F26" s="9" t="s">
        <v>14</v>
      </c>
      <c r="G26" s="17" t="s">
        <v>97</v>
      </c>
      <c r="H26" s="22" t="s">
        <v>33</v>
      </c>
      <c r="I26" s="17" t="s">
        <v>33</v>
      </c>
      <c r="J26" s="10"/>
      <c r="K26" s="10" t="str">
        <f>"155,0"</f>
        <v>155,0</v>
      </c>
      <c r="L26" s="10" t="str">
        <f>"98,1305"</f>
        <v>98,1305</v>
      </c>
      <c r="M26" s="9" t="s">
        <v>171</v>
      </c>
    </row>
    <row r="27" spans="1:13">
      <c r="A27" s="12" t="s">
        <v>63</v>
      </c>
      <c r="B27" s="11" t="s">
        <v>112</v>
      </c>
      <c r="C27" s="11" t="s">
        <v>113</v>
      </c>
      <c r="D27" s="11" t="s">
        <v>114</v>
      </c>
      <c r="E27" s="11" t="s">
        <v>181</v>
      </c>
      <c r="F27" s="11" t="s">
        <v>28</v>
      </c>
      <c r="G27" s="18" t="s">
        <v>29</v>
      </c>
      <c r="H27" s="18" t="s">
        <v>33</v>
      </c>
      <c r="I27" s="18" t="s">
        <v>58</v>
      </c>
      <c r="J27" s="12"/>
      <c r="K27" s="12" t="str">
        <f>"160,0"</f>
        <v>160,0</v>
      </c>
      <c r="L27" s="12" t="str">
        <f>"101,8560"</f>
        <v>101,8560</v>
      </c>
      <c r="M27" s="11"/>
    </row>
    <row r="28" spans="1:13">
      <c r="A28" s="12" t="s">
        <v>135</v>
      </c>
      <c r="B28" s="11" t="s">
        <v>109</v>
      </c>
      <c r="C28" s="11" t="s">
        <v>115</v>
      </c>
      <c r="D28" s="11" t="s">
        <v>111</v>
      </c>
      <c r="E28" s="11" t="s">
        <v>181</v>
      </c>
      <c r="F28" s="11" t="s">
        <v>14</v>
      </c>
      <c r="G28" s="18" t="s">
        <v>97</v>
      </c>
      <c r="H28" s="19" t="s">
        <v>33</v>
      </c>
      <c r="I28" s="18" t="s">
        <v>33</v>
      </c>
      <c r="J28" s="12"/>
      <c r="K28" s="12" t="str">
        <f>"155,0"</f>
        <v>155,0</v>
      </c>
      <c r="L28" s="12" t="str">
        <f>"98,1305"</f>
        <v>98,1305</v>
      </c>
      <c r="M28" s="11" t="s">
        <v>171</v>
      </c>
    </row>
    <row r="29" spans="1:13">
      <c r="A29" s="14" t="s">
        <v>63</v>
      </c>
      <c r="B29" s="13" t="s">
        <v>116</v>
      </c>
      <c r="C29" s="13" t="s">
        <v>117</v>
      </c>
      <c r="D29" s="13" t="s">
        <v>118</v>
      </c>
      <c r="E29" s="13" t="s">
        <v>185</v>
      </c>
      <c r="F29" s="13" t="s">
        <v>14</v>
      </c>
      <c r="G29" s="20" t="s">
        <v>22</v>
      </c>
      <c r="H29" s="21" t="s">
        <v>29</v>
      </c>
      <c r="I29" s="21" t="s">
        <v>29</v>
      </c>
      <c r="J29" s="14"/>
      <c r="K29" s="14" t="str">
        <f>"140,0"</f>
        <v>140,0</v>
      </c>
      <c r="L29" s="14" t="str">
        <f>"97,4750"</f>
        <v>97,4750</v>
      </c>
      <c r="M29" s="13"/>
    </row>
    <row r="30" spans="1:13">
      <c r="B30" s="5" t="s">
        <v>64</v>
      </c>
    </row>
    <row r="31" spans="1:13" ht="16">
      <c r="A31" s="42" t="s">
        <v>119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3">
      <c r="A32" s="10" t="s">
        <v>63</v>
      </c>
      <c r="B32" s="9" t="s">
        <v>120</v>
      </c>
      <c r="C32" s="9" t="s">
        <v>121</v>
      </c>
      <c r="D32" s="9" t="s">
        <v>122</v>
      </c>
      <c r="E32" s="9" t="s">
        <v>181</v>
      </c>
      <c r="F32" s="9" t="s">
        <v>14</v>
      </c>
      <c r="G32" s="17" t="s">
        <v>59</v>
      </c>
      <c r="H32" s="17" t="s">
        <v>62</v>
      </c>
      <c r="I32" s="17" t="s">
        <v>123</v>
      </c>
      <c r="J32" s="10"/>
      <c r="K32" s="10" t="str">
        <f>"190,0"</f>
        <v>190,0</v>
      </c>
      <c r="L32" s="10" t="str">
        <f>"112,4990"</f>
        <v>112,4990</v>
      </c>
      <c r="M32" s="9"/>
    </row>
    <row r="33" spans="1:13">
      <c r="A33" s="14" t="s">
        <v>135</v>
      </c>
      <c r="B33" s="13" t="s">
        <v>124</v>
      </c>
      <c r="C33" s="13" t="s">
        <v>125</v>
      </c>
      <c r="D33" s="13" t="s">
        <v>126</v>
      </c>
      <c r="E33" s="13" t="s">
        <v>181</v>
      </c>
      <c r="F33" s="13" t="s">
        <v>127</v>
      </c>
      <c r="G33" s="20" t="s">
        <v>44</v>
      </c>
      <c r="H33" s="20" t="s">
        <v>59</v>
      </c>
      <c r="I33" s="21" t="s">
        <v>62</v>
      </c>
      <c r="J33" s="14"/>
      <c r="K33" s="14" t="str">
        <f>"170,0"</f>
        <v>170,0</v>
      </c>
      <c r="L33" s="14" t="str">
        <f>"101,4560"</f>
        <v>101,4560</v>
      </c>
      <c r="M33" s="13"/>
    </row>
    <row r="34" spans="1:13">
      <c r="B34" s="5" t="s">
        <v>64</v>
      </c>
    </row>
    <row r="35" spans="1:13" ht="16">
      <c r="A35" s="42" t="s">
        <v>128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3">
      <c r="A36" s="10" t="s">
        <v>63</v>
      </c>
      <c r="B36" s="9" t="s">
        <v>129</v>
      </c>
      <c r="C36" s="9" t="s">
        <v>130</v>
      </c>
      <c r="D36" s="9" t="s">
        <v>131</v>
      </c>
      <c r="E36" s="9" t="s">
        <v>181</v>
      </c>
      <c r="F36" s="9" t="s">
        <v>14</v>
      </c>
      <c r="G36" s="17" t="s">
        <v>123</v>
      </c>
      <c r="H36" s="17" t="s">
        <v>132</v>
      </c>
      <c r="I36" s="17" t="s">
        <v>133</v>
      </c>
      <c r="J36" s="10"/>
      <c r="K36" s="10" t="str">
        <f>"202,5"</f>
        <v>202,5</v>
      </c>
      <c r="L36" s="10" t="str">
        <f>"115,8502"</f>
        <v>115,8502</v>
      </c>
      <c r="M36" s="9"/>
    </row>
    <row r="37" spans="1:13">
      <c r="A37" s="14" t="s">
        <v>63</v>
      </c>
      <c r="B37" s="13" t="s">
        <v>129</v>
      </c>
      <c r="C37" s="13" t="s">
        <v>134</v>
      </c>
      <c r="D37" s="13" t="s">
        <v>131</v>
      </c>
      <c r="E37" s="13" t="s">
        <v>185</v>
      </c>
      <c r="F37" s="13" t="s">
        <v>14</v>
      </c>
      <c r="G37" s="20" t="s">
        <v>123</v>
      </c>
      <c r="H37" s="20" t="s">
        <v>132</v>
      </c>
      <c r="I37" s="20" t="s">
        <v>133</v>
      </c>
      <c r="J37" s="14"/>
      <c r="K37" s="14" t="str">
        <f>"202,5"</f>
        <v>202,5</v>
      </c>
      <c r="L37" s="14" t="str">
        <f>"124,8866"</f>
        <v>124,8866</v>
      </c>
      <c r="M37" s="13"/>
    </row>
    <row r="38" spans="1:13">
      <c r="B38" s="5" t="s">
        <v>64</v>
      </c>
    </row>
  </sheetData>
  <mergeCells count="19">
    <mergeCell ref="A35:J35"/>
    <mergeCell ref="B3:B4"/>
    <mergeCell ref="A8:J8"/>
    <mergeCell ref="A11:J11"/>
    <mergeCell ref="A15:J15"/>
    <mergeCell ref="A19:J19"/>
    <mergeCell ref="A25:J25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27" t="s">
        <v>175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178</v>
      </c>
      <c r="B3" s="43" t="s">
        <v>0</v>
      </c>
      <c r="C3" s="37" t="s">
        <v>179</v>
      </c>
      <c r="D3" s="37" t="s">
        <v>6</v>
      </c>
      <c r="E3" s="25" t="s">
        <v>180</v>
      </c>
      <c r="F3" s="25" t="s">
        <v>5</v>
      </c>
      <c r="G3" s="25" t="s">
        <v>8</v>
      </c>
      <c r="H3" s="25"/>
      <c r="I3" s="25"/>
      <c r="J3" s="25"/>
      <c r="K3" s="25" t="s">
        <v>65</v>
      </c>
      <c r="L3" s="25" t="s">
        <v>3</v>
      </c>
      <c r="M3" s="38" t="s">
        <v>2</v>
      </c>
    </row>
    <row r="4" spans="1:13" s="1" customFormat="1" ht="21" customHeight="1" thickBot="1">
      <c r="A4" s="36"/>
      <c r="B4" s="44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39"/>
    </row>
    <row r="5" spans="1:13" ht="16">
      <c r="A5" s="40" t="s">
        <v>49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63</v>
      </c>
      <c r="B6" s="7" t="s">
        <v>105</v>
      </c>
      <c r="C6" s="7" t="s">
        <v>106</v>
      </c>
      <c r="D6" s="7" t="s">
        <v>107</v>
      </c>
      <c r="E6" s="7" t="s">
        <v>181</v>
      </c>
      <c r="F6" s="7" t="s">
        <v>14</v>
      </c>
      <c r="G6" s="15" t="s">
        <v>137</v>
      </c>
      <c r="H6" s="15" t="s">
        <v>138</v>
      </c>
      <c r="I6" s="15" t="s">
        <v>139</v>
      </c>
      <c r="J6" s="8"/>
      <c r="K6" s="8" t="str">
        <f>"250,0"</f>
        <v>250,0</v>
      </c>
      <c r="L6" s="8" t="str">
        <f>"162,2750"</f>
        <v>162,2750</v>
      </c>
      <c r="M6" s="7"/>
    </row>
    <row r="7" spans="1:13">
      <c r="B7" s="5" t="s">
        <v>64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6640625" style="5" bestFit="1" customWidth="1"/>
    <col min="7" max="9" width="5.5" style="6" customWidth="1"/>
    <col min="10" max="10" width="4.83203125" style="6" customWidth="1"/>
    <col min="11" max="11" width="10.5" style="23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27" t="s">
        <v>176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178</v>
      </c>
      <c r="B3" s="43" t="s">
        <v>0</v>
      </c>
      <c r="C3" s="37" t="s">
        <v>179</v>
      </c>
      <c r="D3" s="37" t="s">
        <v>6</v>
      </c>
      <c r="E3" s="25" t="s">
        <v>180</v>
      </c>
      <c r="F3" s="25" t="s">
        <v>5</v>
      </c>
      <c r="G3" s="25" t="s">
        <v>8</v>
      </c>
      <c r="H3" s="25"/>
      <c r="I3" s="25"/>
      <c r="J3" s="25"/>
      <c r="K3" s="45" t="s">
        <v>65</v>
      </c>
      <c r="L3" s="25" t="s">
        <v>3</v>
      </c>
      <c r="M3" s="38" t="s">
        <v>2</v>
      </c>
    </row>
    <row r="4" spans="1:13" s="1" customFormat="1" ht="21" customHeight="1" thickBot="1">
      <c r="A4" s="36"/>
      <c r="B4" s="44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46"/>
      <c r="L4" s="26"/>
      <c r="M4" s="39"/>
    </row>
    <row r="5" spans="1:13" ht="16">
      <c r="A5" s="40" t="s">
        <v>71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63</v>
      </c>
      <c r="B6" s="7" t="s">
        <v>140</v>
      </c>
      <c r="C6" s="7" t="s">
        <v>141</v>
      </c>
      <c r="D6" s="7" t="s">
        <v>142</v>
      </c>
      <c r="E6" s="7" t="s">
        <v>181</v>
      </c>
      <c r="F6" s="7" t="s">
        <v>28</v>
      </c>
      <c r="G6" s="15" t="s">
        <v>143</v>
      </c>
      <c r="H6" s="15" t="s">
        <v>16</v>
      </c>
      <c r="I6" s="16" t="s">
        <v>37</v>
      </c>
      <c r="J6" s="8"/>
      <c r="K6" s="24" t="str">
        <f>"90,0"</f>
        <v>90,0</v>
      </c>
      <c r="L6" s="8" t="str">
        <f>"83,6010"</f>
        <v>83,6010</v>
      </c>
      <c r="M6" s="7" t="s">
        <v>168</v>
      </c>
    </row>
    <row r="7" spans="1:13">
      <c r="B7" s="5" t="s">
        <v>64</v>
      </c>
    </row>
    <row r="8" spans="1:13" ht="16">
      <c r="A8" s="42" t="s">
        <v>24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8" t="s">
        <v>154</v>
      </c>
      <c r="B9" s="7" t="s">
        <v>144</v>
      </c>
      <c r="C9" s="7" t="s">
        <v>145</v>
      </c>
      <c r="D9" s="7" t="s">
        <v>146</v>
      </c>
      <c r="E9" s="7" t="s">
        <v>181</v>
      </c>
      <c r="F9" s="7" t="s">
        <v>147</v>
      </c>
      <c r="G9" s="16" t="s">
        <v>97</v>
      </c>
      <c r="H9" s="16" t="s">
        <v>97</v>
      </c>
      <c r="I9" s="16" t="s">
        <v>97</v>
      </c>
      <c r="J9" s="8"/>
      <c r="K9" s="24">
        <v>0</v>
      </c>
      <c r="L9" s="8" t="str">
        <f>"0,0000"</f>
        <v>0,0000</v>
      </c>
      <c r="M9" s="7" t="s">
        <v>168</v>
      </c>
    </row>
    <row r="10" spans="1:13">
      <c r="B10" s="5" t="s">
        <v>64</v>
      </c>
    </row>
    <row r="11" spans="1:13" ht="16">
      <c r="A11" s="42" t="s">
        <v>108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3">
      <c r="A12" s="8" t="s">
        <v>63</v>
      </c>
      <c r="B12" s="7" t="s">
        <v>148</v>
      </c>
      <c r="C12" s="7" t="s">
        <v>149</v>
      </c>
      <c r="D12" s="7" t="s">
        <v>150</v>
      </c>
      <c r="E12" s="7" t="s">
        <v>181</v>
      </c>
      <c r="F12" s="7" t="s">
        <v>28</v>
      </c>
      <c r="G12" s="15" t="s">
        <v>151</v>
      </c>
      <c r="H12" s="15" t="s">
        <v>152</v>
      </c>
      <c r="I12" s="15" t="s">
        <v>153</v>
      </c>
      <c r="J12" s="8"/>
      <c r="K12" s="24" t="str">
        <f>"305,0"</f>
        <v>305,0</v>
      </c>
      <c r="L12" s="8" t="str">
        <f>"177,7540"</f>
        <v>177,7540</v>
      </c>
      <c r="M12" s="7" t="s">
        <v>172</v>
      </c>
    </row>
    <row r="13" spans="1:13">
      <c r="B13" s="5" t="s">
        <v>64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7" t="s">
        <v>177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>
      <c r="A3" s="35" t="s">
        <v>178</v>
      </c>
      <c r="B3" s="43" t="s">
        <v>0</v>
      </c>
      <c r="C3" s="37" t="s">
        <v>179</v>
      </c>
      <c r="D3" s="37" t="s">
        <v>6</v>
      </c>
      <c r="E3" s="25" t="s">
        <v>180</v>
      </c>
      <c r="F3" s="25" t="s">
        <v>5</v>
      </c>
      <c r="G3" s="25" t="s">
        <v>9</v>
      </c>
      <c r="H3" s="25"/>
      <c r="I3" s="25"/>
      <c r="J3" s="25"/>
      <c r="K3" s="25" t="s">
        <v>65</v>
      </c>
      <c r="L3" s="25" t="s">
        <v>3</v>
      </c>
      <c r="M3" s="38" t="s">
        <v>2</v>
      </c>
    </row>
    <row r="4" spans="1:13" s="1" customFormat="1" ht="21" customHeight="1" thickBot="1">
      <c r="A4" s="36"/>
      <c r="B4" s="44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39"/>
    </row>
    <row r="5" spans="1:13" ht="16">
      <c r="A5" s="40" t="s">
        <v>66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63</v>
      </c>
      <c r="B6" s="7" t="s">
        <v>155</v>
      </c>
      <c r="C6" s="7" t="s">
        <v>156</v>
      </c>
      <c r="D6" s="7" t="s">
        <v>157</v>
      </c>
      <c r="E6" s="7" t="s">
        <v>183</v>
      </c>
      <c r="F6" s="7" t="s">
        <v>14</v>
      </c>
      <c r="G6" s="16" t="s">
        <v>39</v>
      </c>
      <c r="H6" s="15" t="s">
        <v>39</v>
      </c>
      <c r="I6" s="15" t="s">
        <v>21</v>
      </c>
      <c r="J6" s="8"/>
      <c r="K6" s="8" t="str">
        <f>"135,0"</f>
        <v>135,0</v>
      </c>
      <c r="L6" s="8" t="str">
        <f>"134,0955"</f>
        <v>134,0955</v>
      </c>
      <c r="M6" s="7"/>
    </row>
    <row r="7" spans="1:13">
      <c r="B7" s="5" t="s">
        <v>64</v>
      </c>
    </row>
    <row r="8" spans="1:13" ht="16">
      <c r="A8" s="42" t="s">
        <v>108</v>
      </c>
      <c r="B8" s="42"/>
      <c r="C8" s="42"/>
      <c r="D8" s="42"/>
      <c r="E8" s="42"/>
      <c r="F8" s="42"/>
      <c r="G8" s="42"/>
      <c r="H8" s="42"/>
      <c r="I8" s="42"/>
      <c r="J8" s="42"/>
    </row>
    <row r="9" spans="1:13">
      <c r="A9" s="10" t="s">
        <v>63</v>
      </c>
      <c r="B9" s="9" t="s">
        <v>109</v>
      </c>
      <c r="C9" s="9" t="s">
        <v>110</v>
      </c>
      <c r="D9" s="9" t="s">
        <v>111</v>
      </c>
      <c r="E9" s="9" t="s">
        <v>184</v>
      </c>
      <c r="F9" s="9" t="s">
        <v>14</v>
      </c>
      <c r="G9" s="22" t="s">
        <v>47</v>
      </c>
      <c r="H9" s="17" t="s">
        <v>47</v>
      </c>
      <c r="I9" s="10"/>
      <c r="J9" s="10"/>
      <c r="K9" s="10" t="str">
        <f>"200,0"</f>
        <v>200,0</v>
      </c>
      <c r="L9" s="10" t="str">
        <f>"126,6200"</f>
        <v>126,6200</v>
      </c>
      <c r="M9" s="9" t="s">
        <v>171</v>
      </c>
    </row>
    <row r="10" spans="1:13">
      <c r="A10" s="14" t="s">
        <v>63</v>
      </c>
      <c r="B10" s="13" t="s">
        <v>158</v>
      </c>
      <c r="C10" s="13" t="s">
        <v>159</v>
      </c>
      <c r="D10" s="13" t="s">
        <v>160</v>
      </c>
      <c r="E10" s="13" t="s">
        <v>186</v>
      </c>
      <c r="F10" s="13" t="s">
        <v>161</v>
      </c>
      <c r="G10" s="20" t="s">
        <v>162</v>
      </c>
      <c r="H10" s="20" t="s">
        <v>138</v>
      </c>
      <c r="I10" s="20" t="s">
        <v>139</v>
      </c>
      <c r="J10" s="14"/>
      <c r="K10" s="14" t="str">
        <f>"250,0"</f>
        <v>250,0</v>
      </c>
      <c r="L10" s="14" t="str">
        <f>"242,2523"</f>
        <v>242,2523</v>
      </c>
      <c r="M10" s="13" t="s">
        <v>163</v>
      </c>
    </row>
    <row r="11" spans="1:13">
      <c r="B11" s="5" t="s">
        <v>64</v>
      </c>
    </row>
    <row r="12" spans="1:13">
      <c r="B12" s="5" t="s">
        <v>64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ПЛ без экипировки</vt:lpstr>
      <vt:lpstr>WRPF Жим лежа без экип</vt:lpstr>
      <vt:lpstr>WEPF Жим однослой</vt:lpstr>
      <vt:lpstr>WEPF Жим софт многопетельная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2020-11-12T20:01:22Z</dcterms:modified>
</cp:coreProperties>
</file>