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4/Январь-Февраль/"/>
    </mc:Choice>
  </mc:AlternateContent>
  <xr:revisionPtr revIDLastSave="0" documentId="13_ncr:1_{CD0C836E-7FB7-0943-AE34-989F05E98B68}" xr6:coauthVersionLast="45" xr6:coauthVersionMax="45" xr10:uidLastSave="{00000000-0000-0000-0000-000000000000}"/>
  <bookViews>
    <workbookView xWindow="480" yWindow="460" windowWidth="28180" windowHeight="15920" xr2:uid="{00000000-000D-0000-FFFF-FFFF00000000}"/>
  </bookViews>
  <sheets>
    <sheet name="WRPF ПЛ без экипировки ДК" sheetId="9" r:id="rId1"/>
    <sheet name="WRPF ПЛ без экипировки" sheetId="8" r:id="rId2"/>
    <sheet name="WRPF Двоеборье без экип ДК" sheetId="17" r:id="rId3"/>
    <sheet name="WRPF Жим лежа без экип ДК" sheetId="12" r:id="rId4"/>
    <sheet name="WRPF Жим лежа без экип" sheetId="11" r:id="rId5"/>
    <sheet name="WEPF Жим софт однопетельная ДК" sheetId="13" r:id="rId6"/>
    <sheet name="WEPF Жим софт однопетельная" sheetId="10" r:id="rId7"/>
    <sheet name="WRPF Тяга без экипировки ДК" sheetId="15" r:id="rId8"/>
    <sheet name="WRPF Тяга без экипировки" sheetId="14" r:id="rId9"/>
    <sheet name="WRPF Подъем на бицепс ДК" sheetId="23" r:id="rId10"/>
    <sheet name="СПР Пауэрспорт ДК" sheetId="27" r:id="rId11"/>
    <sheet name="СПР Жим стоя ДК" sheetId="25" r:id="rId12"/>
    <sheet name="СПР Подъем на бицепс ДК" sheetId="26" r:id="rId1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9" i="27" l="1"/>
  <c r="O9" i="27"/>
  <c r="P6" i="27"/>
  <c r="O6" i="27"/>
  <c r="L8" i="26"/>
  <c r="K8" i="26"/>
  <c r="L7" i="26"/>
  <c r="K7" i="26"/>
  <c r="L6" i="26"/>
  <c r="K6" i="26"/>
  <c r="L9" i="25"/>
  <c r="K9" i="25"/>
  <c r="L6" i="25"/>
  <c r="K6" i="25"/>
  <c r="L16" i="23"/>
  <c r="K16" i="23"/>
  <c r="L15" i="23"/>
  <c r="K15" i="23"/>
  <c r="L14" i="23"/>
  <c r="K14" i="23"/>
  <c r="L13" i="23"/>
  <c r="K13" i="23"/>
  <c r="L10" i="23"/>
  <c r="K10" i="23"/>
  <c r="L9" i="23"/>
  <c r="K9" i="23"/>
  <c r="L6" i="23"/>
  <c r="K6" i="23"/>
  <c r="P6" i="17"/>
  <c r="O6" i="17"/>
  <c r="L24" i="15"/>
  <c r="K24" i="15"/>
  <c r="L23" i="15"/>
  <c r="K23" i="15"/>
  <c r="L20" i="15"/>
  <c r="K20" i="15"/>
  <c r="L17" i="15"/>
  <c r="K17" i="15"/>
  <c r="L16" i="15"/>
  <c r="K16" i="15"/>
  <c r="L13" i="15"/>
  <c r="K13" i="15"/>
  <c r="L12" i="15"/>
  <c r="K12" i="15"/>
  <c r="L9" i="15"/>
  <c r="K9" i="15"/>
  <c r="L6" i="15"/>
  <c r="K6" i="15"/>
  <c r="L6" i="14"/>
  <c r="K6" i="14"/>
  <c r="L6" i="13"/>
  <c r="K6" i="13"/>
  <c r="L37" i="12"/>
  <c r="K37" i="12"/>
  <c r="L34" i="12"/>
  <c r="K34" i="12"/>
  <c r="L31" i="12"/>
  <c r="K31" i="12"/>
  <c r="L30" i="12"/>
  <c r="K30" i="12"/>
  <c r="L29" i="12"/>
  <c r="K29" i="12"/>
  <c r="L26" i="12"/>
  <c r="K26" i="12"/>
  <c r="L25" i="12"/>
  <c r="K25" i="12"/>
  <c r="L24" i="12"/>
  <c r="K24" i="12"/>
  <c r="L21" i="12"/>
  <c r="K21" i="12"/>
  <c r="L18" i="12"/>
  <c r="L17" i="12"/>
  <c r="K17" i="12"/>
  <c r="L16" i="12"/>
  <c r="K16" i="12"/>
  <c r="L13" i="12"/>
  <c r="K13" i="12"/>
  <c r="L10" i="12"/>
  <c r="K10" i="12"/>
  <c r="L7" i="12"/>
  <c r="K7" i="12"/>
  <c r="L6" i="12"/>
  <c r="K6" i="12"/>
  <c r="L24" i="11"/>
  <c r="K24" i="11"/>
  <c r="L21" i="11"/>
  <c r="K21" i="11"/>
  <c r="L20" i="11"/>
  <c r="K20" i="11"/>
  <c r="L17" i="11"/>
  <c r="K17" i="11"/>
  <c r="L14" i="11"/>
  <c r="K14" i="11"/>
  <c r="L11" i="11"/>
  <c r="K11" i="11"/>
  <c r="L10" i="11"/>
  <c r="K10" i="11"/>
  <c r="L7" i="11"/>
  <c r="L6" i="11"/>
  <c r="K6" i="11"/>
  <c r="L9" i="10"/>
  <c r="K9" i="10"/>
  <c r="L6" i="10"/>
  <c r="K6" i="10"/>
  <c r="T13" i="9"/>
  <c r="T10" i="9"/>
  <c r="S10" i="9"/>
  <c r="T9" i="9"/>
  <c r="S9" i="9"/>
  <c r="T6" i="9"/>
  <c r="S6" i="9"/>
  <c r="T13" i="8"/>
  <c r="S13" i="8"/>
  <c r="T12" i="8"/>
  <c r="S12" i="8"/>
  <c r="T9" i="8"/>
  <c r="T6" i="8"/>
  <c r="S6" i="8"/>
</calcChain>
</file>

<file path=xl/sharedStrings.xml><?xml version="1.0" encoding="utf-8"?>
<sst xmlns="http://schemas.openxmlformats.org/spreadsheetml/2006/main" count="886" uniqueCount="291">
  <si>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</si>
  <si>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</si>
  <si>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</si>
  <si>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</si>
  <si>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</si>
  <si>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</si>
  <si>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</si>
  <si>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 xml:space="preserve">Абсолютный зачёт 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</si>
  <si>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</si>
  <si>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</si>
  <si>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</si>
  <si>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</si>
  <si>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 xml:space="preserve">Сумма </t>
  </si>
  <si>
    <t xml:space="preserve">Результат </t>
  </si>
  <si>
    <t xml:space="preserve">Wilks </t>
  </si>
  <si>
    <t>Результат</t>
  </si>
  <si>
    <t>1</t>
  </si>
  <si>
    <t>Приседание</t>
  </si>
  <si>
    <t>Жим лёжа</t>
  </si>
  <si>
    <t>Становая тяга</t>
  </si>
  <si>
    <t>ВЕСОВАЯ КАТЕГОРИЯ   60</t>
  </si>
  <si>
    <t>Юниорки (31.07.2002)/21</t>
  </si>
  <si>
    <t>58,00</t>
  </si>
  <si>
    <t>85,0</t>
  </si>
  <si>
    <t>90,0</t>
  </si>
  <si>
    <t>92,5</t>
  </si>
  <si>
    <t>42,5</t>
  </si>
  <si>
    <t>45,0</t>
  </si>
  <si>
    <t>47,5</t>
  </si>
  <si>
    <t>ВЕСОВАЯ КАТЕГОРИЯ   82.5</t>
  </si>
  <si>
    <t xml:space="preserve">Табачков Денис </t>
  </si>
  <si>
    <t>Открытая (09.02.1989)/35</t>
  </si>
  <si>
    <t>82,20</t>
  </si>
  <si>
    <t>175,0</t>
  </si>
  <si>
    <t>145,0</t>
  </si>
  <si>
    <t>210,0</t>
  </si>
  <si>
    <t xml:space="preserve">Горожанина Ольга </t>
  </si>
  <si>
    <t>ВЕСОВАЯ КАТЕГОРИЯ   110</t>
  </si>
  <si>
    <t>Юниоры (28.06.2003)/20</t>
  </si>
  <si>
    <t>105,60</t>
  </si>
  <si>
    <t>200,0</t>
  </si>
  <si>
    <t>205,0</t>
  </si>
  <si>
    <t>140,0</t>
  </si>
  <si>
    <t>150,0</t>
  </si>
  <si>
    <t>230,0</t>
  </si>
  <si>
    <t>240,0</t>
  </si>
  <si>
    <t>Открытая (28.06.2003)/20</t>
  </si>
  <si>
    <t>110</t>
  </si>
  <si>
    <t>Филиппова Виктория</t>
  </si>
  <si>
    <t>-</t>
  </si>
  <si>
    <t>Табачков Денис</t>
  </si>
  <si>
    <t>Хабибуллин Динар</t>
  </si>
  <si>
    <t>ВЕСОВАЯ КАТЕГОРИЯ   52</t>
  </si>
  <si>
    <t xml:space="preserve">Минвалеев Динар </t>
  </si>
  <si>
    <t>Юноши 14-16 (15.08.2010)/13</t>
  </si>
  <si>
    <t>51,30</t>
  </si>
  <si>
    <t>55,0</t>
  </si>
  <si>
    <t>62,5</t>
  </si>
  <si>
    <t>67,5</t>
  </si>
  <si>
    <t>32,5</t>
  </si>
  <si>
    <t>37,5</t>
  </si>
  <si>
    <t>70,0</t>
  </si>
  <si>
    <t>75,0</t>
  </si>
  <si>
    <t>82,5</t>
  </si>
  <si>
    <t>ВЕСОВАЯ КАТЕГОРИЯ   75</t>
  </si>
  <si>
    <t xml:space="preserve">Погодин Юрий </t>
  </si>
  <si>
    <t>Юноши 14-16 (11.07.2009)/14</t>
  </si>
  <si>
    <t>73,10</t>
  </si>
  <si>
    <t>50,0</t>
  </si>
  <si>
    <t>57,5</t>
  </si>
  <si>
    <t>65,0</t>
  </si>
  <si>
    <t>35,0</t>
  </si>
  <si>
    <t>40,0</t>
  </si>
  <si>
    <t>80,0</t>
  </si>
  <si>
    <t>87,5</t>
  </si>
  <si>
    <t xml:space="preserve">Бирюков Дмитрий </t>
  </si>
  <si>
    <t xml:space="preserve">Хуснутдинов Амир </t>
  </si>
  <si>
    <t>Юноши 14-16 (26.12.2009)/14</t>
  </si>
  <si>
    <t>68,80</t>
  </si>
  <si>
    <t>60,0</t>
  </si>
  <si>
    <t>ВЕСОВАЯ КАТЕГОРИЯ   90</t>
  </si>
  <si>
    <t>Открытая (14.03.1997)/26</t>
  </si>
  <si>
    <t>89,80</t>
  </si>
  <si>
    <t>170,0</t>
  </si>
  <si>
    <t xml:space="preserve">Юноши </t>
  </si>
  <si>
    <t xml:space="preserve">Юноши 14-16 </t>
  </si>
  <si>
    <t>52</t>
  </si>
  <si>
    <t>75</t>
  </si>
  <si>
    <t>Минвалеев Динар</t>
  </si>
  <si>
    <t>Погодин Юрий</t>
  </si>
  <si>
    <t>2</t>
  </si>
  <si>
    <t>Хуснутдинов Амир</t>
  </si>
  <si>
    <t>Захаров Дмитрий</t>
  </si>
  <si>
    <t xml:space="preserve">Мастюков Алексей </t>
  </si>
  <si>
    <t>Открытая (07.05.1991)/32</t>
  </si>
  <si>
    <t>81,30</t>
  </si>
  <si>
    <t>190,0</t>
  </si>
  <si>
    <t>207,5</t>
  </si>
  <si>
    <t>222,5</t>
  </si>
  <si>
    <t>Открытая (03.03.1997)/26</t>
  </si>
  <si>
    <t>85,70</t>
  </si>
  <si>
    <t>160,0</t>
  </si>
  <si>
    <t>82.5</t>
  </si>
  <si>
    <t>90</t>
  </si>
  <si>
    <t>Мастюков Алексей</t>
  </si>
  <si>
    <t>Логинов Александр</t>
  </si>
  <si>
    <t>Юноши 14-16 (26.07.2008)/15</t>
  </si>
  <si>
    <t>70,70</t>
  </si>
  <si>
    <t>95,0</t>
  </si>
  <si>
    <t>Юниоры (07.05.2001)/22</t>
  </si>
  <si>
    <t>72,10</t>
  </si>
  <si>
    <t>125,0</t>
  </si>
  <si>
    <t>Открытая (27.11.1997)/26</t>
  </si>
  <si>
    <t>77,50</t>
  </si>
  <si>
    <t>130,0</t>
  </si>
  <si>
    <t>137,5</t>
  </si>
  <si>
    <t>Мастера 40-49 (14.06.1979)/44</t>
  </si>
  <si>
    <t>80,10</t>
  </si>
  <si>
    <t>132,5</t>
  </si>
  <si>
    <t>142,5</t>
  </si>
  <si>
    <t xml:space="preserve">Улеев Радмир </t>
  </si>
  <si>
    <t>Открытая (02.06.1996)/27</t>
  </si>
  <si>
    <t>83,90</t>
  </si>
  <si>
    <t>152,5</t>
  </si>
  <si>
    <t>ВЕСОВАЯ КАТЕГОРИЯ   100</t>
  </si>
  <si>
    <t>Открытая (29.06.1991)/32</t>
  </si>
  <si>
    <t>95,60</t>
  </si>
  <si>
    <t xml:space="preserve">Гнеуш Алексей </t>
  </si>
  <si>
    <t>Открытая (08.07.1992)/31</t>
  </si>
  <si>
    <t>104,70</t>
  </si>
  <si>
    <t>Мастера 40-49 (13.08.1982)/41</t>
  </si>
  <si>
    <t>101,50</t>
  </si>
  <si>
    <t>155,0</t>
  </si>
  <si>
    <t>ВЕСОВАЯ КАТЕГОРИЯ   140</t>
  </si>
  <si>
    <t xml:space="preserve">Григорьев Николай </t>
  </si>
  <si>
    <t>130,00</t>
  </si>
  <si>
    <t>185,0</t>
  </si>
  <si>
    <t>192,5</t>
  </si>
  <si>
    <t>197,5</t>
  </si>
  <si>
    <t>140</t>
  </si>
  <si>
    <t>Тимуршин Тимур</t>
  </si>
  <si>
    <t>Долматов Евгений</t>
  </si>
  <si>
    <t>Пономарев Денис</t>
  </si>
  <si>
    <t>Шляндин Максим</t>
  </si>
  <si>
    <t>Улеев Радмир</t>
  </si>
  <si>
    <t>Омельяненко Максим</t>
  </si>
  <si>
    <t>Гнеуш Алексей</t>
  </si>
  <si>
    <t>Гераймас Александр</t>
  </si>
  <si>
    <t>Григорьев Николай</t>
  </si>
  <si>
    <t>ВЕСОВАЯ КАТЕГОРИЯ   56</t>
  </si>
  <si>
    <t>Открытая (05.11.1983)/40</t>
  </si>
  <si>
    <t>55,70</t>
  </si>
  <si>
    <t>Мастера 40-49 (17.04.1982)/41</t>
  </si>
  <si>
    <t>55,00</t>
  </si>
  <si>
    <t>72,5</t>
  </si>
  <si>
    <t>ВЕСОВАЯ КАТЕГОРИЯ   67.5</t>
  </si>
  <si>
    <t>Мастера 40-49 (30.04.1981)/42</t>
  </si>
  <si>
    <t>63,70</t>
  </si>
  <si>
    <t>Мастера 50-59 (27.09.1970)/53</t>
  </si>
  <si>
    <t>84,70</t>
  </si>
  <si>
    <t>Юноши 17-19 (25.08.2006)/17</t>
  </si>
  <si>
    <t>105,0</t>
  </si>
  <si>
    <t>112,5</t>
  </si>
  <si>
    <t>117,5</t>
  </si>
  <si>
    <t xml:space="preserve">Яббаров Альберт </t>
  </si>
  <si>
    <t>Открытая (10.07.1999)/24</t>
  </si>
  <si>
    <t>88,50</t>
  </si>
  <si>
    <t>162,5</t>
  </si>
  <si>
    <t>Открытая (08.08.1999)/24</t>
  </si>
  <si>
    <t>89,20</t>
  </si>
  <si>
    <t>147,5</t>
  </si>
  <si>
    <t>100,0</t>
  </si>
  <si>
    <t>Открытая (22.09.1984)/39</t>
  </si>
  <si>
    <t>98,50</t>
  </si>
  <si>
    <t>167,5</t>
  </si>
  <si>
    <t>Открытая (18.11.1989)/34</t>
  </si>
  <si>
    <t>99,60</t>
  </si>
  <si>
    <t>135,0</t>
  </si>
  <si>
    <t>Открытая (28.03.2002)/21</t>
  </si>
  <si>
    <t>95,30</t>
  </si>
  <si>
    <t>ВЕСОВАЯ КАТЕГОРИЯ   140+</t>
  </si>
  <si>
    <t xml:space="preserve">Алиев Данила </t>
  </si>
  <si>
    <t>Открытая (27.03.1991)/32</t>
  </si>
  <si>
    <t>146,20</t>
  </si>
  <si>
    <t>195,0</t>
  </si>
  <si>
    <t>140+</t>
  </si>
  <si>
    <t>Горожанина Ольга</t>
  </si>
  <si>
    <t>Бедарева Валентина</t>
  </si>
  <si>
    <t>Шайхутдинова Елена</t>
  </si>
  <si>
    <t>Чернева Марина</t>
  </si>
  <si>
    <t>Мухамедов Руслан</t>
  </si>
  <si>
    <t>Яббаров Альберт</t>
  </si>
  <si>
    <t>Кривенцов Евгений</t>
  </si>
  <si>
    <t>3</t>
  </si>
  <si>
    <t>Безруков Владимир</t>
  </si>
  <si>
    <t>Чадаев Александр</t>
  </si>
  <si>
    <t>Зиганшин Дан</t>
  </si>
  <si>
    <t>Алиев Данила</t>
  </si>
  <si>
    <t>77,5</t>
  </si>
  <si>
    <t>Мастера 50-59 (01.11.1965)/58</t>
  </si>
  <si>
    <t>107,70</t>
  </si>
  <si>
    <t>212,5</t>
  </si>
  <si>
    <t>Новлянский Виктор</t>
  </si>
  <si>
    <t>110,0</t>
  </si>
  <si>
    <t>115,0</t>
  </si>
  <si>
    <t>Открытая (11.07.2009)/14</t>
  </si>
  <si>
    <t>220,0</t>
  </si>
  <si>
    <t>Открытая (10.07.1994)/29</t>
  </si>
  <si>
    <t>79,00</t>
  </si>
  <si>
    <t>180,0</t>
  </si>
  <si>
    <t>165,0</t>
  </si>
  <si>
    <t xml:space="preserve">Афанасьев Денис </t>
  </si>
  <si>
    <t>Открытая (20.12.1992)/31</t>
  </si>
  <si>
    <t>100,00</t>
  </si>
  <si>
    <t>250,0</t>
  </si>
  <si>
    <t>272,5</t>
  </si>
  <si>
    <t xml:space="preserve">Копытин Иван </t>
  </si>
  <si>
    <t>Открытая (02.10.1989)/34</t>
  </si>
  <si>
    <t>98,40</t>
  </si>
  <si>
    <t>100</t>
  </si>
  <si>
    <t>Маркелов Максим</t>
  </si>
  <si>
    <t>Афанасьев Денис</t>
  </si>
  <si>
    <t>Копытин Иван</t>
  </si>
  <si>
    <t>Открытая (04.05.1994)/29</t>
  </si>
  <si>
    <t>81,50</t>
  </si>
  <si>
    <t>Кузнецов Сергей</t>
  </si>
  <si>
    <t>82,00</t>
  </si>
  <si>
    <t>Ошков Александр</t>
  </si>
  <si>
    <t xml:space="preserve">Ошков Сергей </t>
  </si>
  <si>
    <t>52,5</t>
  </si>
  <si>
    <t>72,30</t>
  </si>
  <si>
    <t>Открытая (21.11.2003)/20</t>
  </si>
  <si>
    <t>82,50</t>
  </si>
  <si>
    <t>Открытая (11.01.1992)/32</t>
  </si>
  <si>
    <t>81,00</t>
  </si>
  <si>
    <t>Гальчуткин Арсений</t>
  </si>
  <si>
    <t>Падьянов Лев</t>
  </si>
  <si>
    <t>Топчий Сергей</t>
  </si>
  <si>
    <t>Открытая (26.04.1987)/36</t>
  </si>
  <si>
    <t>109,60</t>
  </si>
  <si>
    <t>120,0</t>
  </si>
  <si>
    <t>127,5</t>
  </si>
  <si>
    <t>ВЕСОВАЯ КАТЕГОРИЯ   90+</t>
  </si>
  <si>
    <t>97,10</t>
  </si>
  <si>
    <t>Репин Дмитрий</t>
  </si>
  <si>
    <t>Борисов Дмитрий</t>
  </si>
  <si>
    <t>80,00</t>
  </si>
  <si>
    <t>Розанов Иван</t>
  </si>
  <si>
    <t xml:space="preserve">Лагутин Евгений </t>
  </si>
  <si>
    <t>Весовая категория</t>
  </si>
  <si>
    <t>Всероссийский мастерский турнир «Ironman»
WRPF Пауэрлифтинг без экипировки ДК
Димитровград/Ульяновская область, 02-03 марта 2024</t>
  </si>
  <si>
    <t>Всероссийский мастерский турнир «Ironman»
WRPF Пауэрлифтинг без экипировки
Димитровград/Ульяновская область, 02-03 марта 2024</t>
  </si>
  <si>
    <t>Всероссийский мастерский турнир «Ironman»
WRPF Силовое двоеборье без экипировки ДК
Димитровград/Ульяновская область, 02-03 марта 2024</t>
  </si>
  <si>
    <t>Всероссийский мастерский турнир «Ironman»
WRPF Жим лежа без экипировки ДК
Димитровград/Ульяновская область, 02-03 марта 2024</t>
  </si>
  <si>
    <t>Всероссийский мастерский турнир «Ironman»
WRPF Жим лежа без экипировки
Димитровград/Ульяновская область, 02-03 марта 2024</t>
  </si>
  <si>
    <t>Всероссийский мастерский турнир «Ironman»
WEPF Жим лежа в однопетельной софт экипировке ДК
Димитровград/Ульяновская область, 02-03 марта 2024</t>
  </si>
  <si>
    <t>Всероссийский мастерский турнир «Ironman»
WEPF Жим лежа в однопетельной софт экипировке
Димитровград/Ульяновская область, 02-03 марта 2024</t>
  </si>
  <si>
    <t>Всероссийский мастерский турнир «Ironman»
WRPF Становая тяга без экипировки ДК
Димитровград/Ульяновская область, 02-03 марта 2024</t>
  </si>
  <si>
    <t>Всероссийский мастерский турнир «Ironman»
WRPF Становая тяга без экипировки
Димитровград/Ульяновская область, 02-03 марта 2024</t>
  </si>
  <si>
    <t>Всероссийский мастерский турнир «Ironman»
WRPF Строгий подъем штанги на бицепс ДК
Димитровград/Ульяновская область, 02-03 марта 2024</t>
  </si>
  <si>
    <t>Всероссийский мастерский турнир «Ironman»
СПР Пауэрспорт ДК
Димитровград/Ульяновская область, 02-03 марта 2024</t>
  </si>
  <si>
    <t>Всероссийский мастерский турнир «Ironman»
СПР Жим штанги стоя ДК
Димитровград/Ульяновская область, 02-03 марта 2024</t>
  </si>
  <si>
    <t>Всероссийский мастерский турнир «Ironman»
СПР Строгий подъем штанги на бицепс ДК
Димитровград/Ульяновская область, 02-03 марта 2024</t>
  </si>
  <si>
    <t>Юниоры 20-23 (26.11.2003)/20</t>
  </si>
  <si>
    <t>Юноши 13-19 (25.08.2006)/17</t>
  </si>
  <si>
    <t>Юноши 13-19 (06.07.2007)/16</t>
  </si>
  <si>
    <t>Мастера 40-49 (04.05.1977)/46</t>
  </si>
  <si>
    <t>Юноши 13-19 (08.12.2005)/18</t>
  </si>
  <si>
    <t>Юниоры 20-23 (21.11.2003)/20</t>
  </si>
  <si>
    <t>№</t>
  </si>
  <si>
    <t>Республика Татарстан, Казань</t>
  </si>
  <si>
    <t>Саратовская область, Саратов</t>
  </si>
  <si>
    <t>Самарская область, Самара</t>
  </si>
  <si>
    <t>Ульяновская область, Ульяновск</t>
  </si>
  <si>
    <t xml:space="preserve">Самарская область, Тольятти </t>
  </si>
  <si>
    <t>Ульяновская область, Димитровград</t>
  </si>
  <si>
    <t>Ульяновская область, Новая Майна</t>
  </si>
  <si>
    <t>Нижегородская область, Лысково</t>
  </si>
  <si>
    <t>Республика Марий Эл, Волжск</t>
  </si>
  <si>
    <t>Пензенская область, Никольское</t>
  </si>
  <si>
    <t>жим</t>
  </si>
  <si>
    <t>тяга</t>
  </si>
  <si>
    <t xml:space="preserve">
Дата рождения/Возраст</t>
  </si>
  <si>
    <t>Возрастная группа</t>
  </si>
  <si>
    <t>T</t>
  </si>
  <si>
    <t>J</t>
  </si>
  <si>
    <t>O</t>
  </si>
  <si>
    <t>M1</t>
  </si>
  <si>
    <t>M2</t>
  </si>
  <si>
    <t>T1</t>
  </si>
  <si>
    <t>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</si>
</sst>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9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 indent="1"/>
    </xf>
    <xf numFmtId="49" fontId="7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U23"/>
  <sheetViews>
    <sheetView tabSelected="1" workbookViewId="0">
      <selection activeCell="E14" sqref="E14"/>
    </sheetView>
  </sheetViews>
  <sheetFormatPr baseColWidth="10" defaultColWidth="9.1640625" defaultRowHeight="13"/>
  <cols>
    <col min="1" max="1" width="7.5" style="5" bestFit="1" customWidth="1"/>
    <col min="2" max="2" width="17.33203125" style="5" bestFit="1" customWidth="1"/>
    <col min="3" max="3" width="26.5" style="5" bestFit="1" customWidth="1"/>
    <col min="4" max="4" width="21.5" style="5" bestFit="1" customWidth="1"/>
    <col min="5" max="5" width="10.5" style="10" bestFit="1" customWidth="1"/>
    <col min="6" max="6" width="34.1640625" style="5" customWidth="1"/>
    <col min="7" max="9" width="5.5" style="19" customWidth="1"/>
    <col min="10" max="10" width="4.83203125" style="19" customWidth="1"/>
    <col min="11" max="13" width="4.5" style="19" customWidth="1"/>
    <col min="14" max="14" width="4.83203125" style="19" customWidth="1"/>
    <col min="15" max="15" width="5.5" style="19" customWidth="1"/>
    <col min="16" max="17" width="4.5" style="19" customWidth="1"/>
    <col min="18" max="18" width="4.83203125" style="19" customWidth="1"/>
    <col min="19" max="19" width="7.83203125" style="20" bestFit="1" customWidth="1"/>
    <col min="20" max="20" width="8.5" style="6" bestFit="1" customWidth="1"/>
    <col min="21" max="21" width="17.33203125" style="5" bestFit="1" customWidth="1"/>
    <col min="22" max="16384" width="9.1640625" style="3"/>
  </cols>
  <sheetData>
    <row r="1" spans="1:21" s="2" customFormat="1" ht="29" customHeight="1">
      <c r="A1" s="62" t="s">
        <v>250</v>
      </c>
      <c r="B1" s="63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5"/>
    </row>
    <row r="2" spans="1:21" s="2" customFormat="1" ht="62" customHeight="1" thickBot="1">
      <c r="A2" s="66"/>
      <c r="B2" s="67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9"/>
    </row>
    <row r="3" spans="1:21" s="1" customFormat="1" ht="12.75" customHeight="1">
      <c r="A3" s="70" t="s">
        <v>269</v>
      </c>
      <c r="B3" s="52" t="s">
        <v>0</v>
      </c>
      <c r="C3" s="72" t="s">
        <v>282</v>
      </c>
      <c r="D3" s="72" t="s">
        <v>6</v>
      </c>
      <c r="E3" s="56" t="s">
        <v>283</v>
      </c>
      <c r="F3" s="74" t="s">
        <v>5</v>
      </c>
      <c r="G3" s="74" t="s">
        <v>17</v>
      </c>
      <c r="H3" s="74"/>
      <c r="I3" s="74"/>
      <c r="J3" s="74"/>
      <c r="K3" s="74" t="s">
        <v>18</v>
      </c>
      <c r="L3" s="74"/>
      <c r="M3" s="74"/>
      <c r="N3" s="74"/>
      <c r="O3" s="74" t="s">
        <v>19</v>
      </c>
      <c r="P3" s="74"/>
      <c r="Q3" s="74"/>
      <c r="R3" s="74"/>
      <c r="S3" s="54" t="s">
        <v>1</v>
      </c>
      <c r="T3" s="56" t="s">
        <v>3</v>
      </c>
      <c r="U3" s="58" t="s">
        <v>2</v>
      </c>
    </row>
    <row r="4" spans="1:21" s="1" customFormat="1" ht="21" customHeight="1" thickBot="1">
      <c r="A4" s="71"/>
      <c r="B4" s="53"/>
      <c r="C4" s="73"/>
      <c r="D4" s="73"/>
      <c r="E4" s="57"/>
      <c r="F4" s="73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55"/>
      <c r="T4" s="57"/>
      <c r="U4" s="59"/>
    </row>
    <row r="5" spans="1:21" ht="16">
      <c r="A5" s="60" t="s">
        <v>52</v>
      </c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</row>
    <row r="6" spans="1:21">
      <c r="A6" s="23" t="s">
        <v>16</v>
      </c>
      <c r="B6" s="7" t="s">
        <v>88</v>
      </c>
      <c r="C6" s="7" t="s">
        <v>54</v>
      </c>
      <c r="D6" s="7" t="s">
        <v>55</v>
      </c>
      <c r="E6" s="8" t="s">
        <v>289</v>
      </c>
      <c r="F6" s="7" t="s">
        <v>270</v>
      </c>
      <c r="G6" s="21" t="s">
        <v>56</v>
      </c>
      <c r="H6" s="21" t="s">
        <v>57</v>
      </c>
      <c r="I6" s="21" t="s">
        <v>58</v>
      </c>
      <c r="J6" s="23"/>
      <c r="K6" s="21" t="s">
        <v>59</v>
      </c>
      <c r="L6" s="21" t="s">
        <v>60</v>
      </c>
      <c r="M6" s="21" t="s">
        <v>26</v>
      </c>
      <c r="N6" s="23"/>
      <c r="O6" s="21" t="s">
        <v>61</v>
      </c>
      <c r="P6" s="21" t="s">
        <v>62</v>
      </c>
      <c r="Q6" s="21" t="s">
        <v>63</v>
      </c>
      <c r="R6" s="23"/>
      <c r="S6" s="46" t="str">
        <f>"192,5"</f>
        <v>192,5</v>
      </c>
      <c r="T6" s="9" t="str">
        <f>"191,6145"</f>
        <v>191,6145</v>
      </c>
      <c r="U6" s="7"/>
    </row>
    <row r="8" spans="1:21" ht="16">
      <c r="A8" s="50" t="s">
        <v>64</v>
      </c>
      <c r="B8" s="50"/>
      <c r="C8" s="50"/>
      <c r="D8" s="50"/>
      <c r="E8" s="51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</row>
    <row r="9" spans="1:21">
      <c r="A9" s="32" t="s">
        <v>16</v>
      </c>
      <c r="B9" s="24" t="s">
        <v>89</v>
      </c>
      <c r="C9" s="24" t="s">
        <v>66</v>
      </c>
      <c r="D9" s="24" t="s">
        <v>67</v>
      </c>
      <c r="E9" s="25" t="s">
        <v>289</v>
      </c>
      <c r="F9" s="24" t="s">
        <v>270</v>
      </c>
      <c r="G9" s="30" t="s">
        <v>68</v>
      </c>
      <c r="H9" s="30" t="s">
        <v>69</v>
      </c>
      <c r="I9" s="30" t="s">
        <v>70</v>
      </c>
      <c r="J9" s="32"/>
      <c r="K9" s="30" t="s">
        <v>71</v>
      </c>
      <c r="L9" s="30" t="s">
        <v>72</v>
      </c>
      <c r="M9" s="30" t="s">
        <v>27</v>
      </c>
      <c r="N9" s="32"/>
      <c r="O9" s="30" t="s">
        <v>61</v>
      </c>
      <c r="P9" s="30" t="s">
        <v>73</v>
      </c>
      <c r="Q9" s="30" t="s">
        <v>74</v>
      </c>
      <c r="R9" s="32"/>
      <c r="S9" s="47" t="str">
        <f>"197,5"</f>
        <v>197,5</v>
      </c>
      <c r="T9" s="26" t="str">
        <f>"143,3060"</f>
        <v>143,3060</v>
      </c>
      <c r="U9" s="24" t="s">
        <v>75</v>
      </c>
    </row>
    <row r="10" spans="1:21">
      <c r="A10" s="35" t="s">
        <v>90</v>
      </c>
      <c r="B10" s="27" t="s">
        <v>91</v>
      </c>
      <c r="C10" s="27" t="s">
        <v>77</v>
      </c>
      <c r="D10" s="27" t="s">
        <v>78</v>
      </c>
      <c r="E10" s="28" t="s">
        <v>289</v>
      </c>
      <c r="F10" s="27" t="s">
        <v>270</v>
      </c>
      <c r="G10" s="33" t="s">
        <v>27</v>
      </c>
      <c r="H10" s="33" t="s">
        <v>68</v>
      </c>
      <c r="I10" s="34" t="s">
        <v>79</v>
      </c>
      <c r="J10" s="35"/>
      <c r="K10" s="33" t="s">
        <v>71</v>
      </c>
      <c r="L10" s="33" t="s">
        <v>72</v>
      </c>
      <c r="M10" s="34" t="s">
        <v>28</v>
      </c>
      <c r="N10" s="35"/>
      <c r="O10" s="33" t="s">
        <v>79</v>
      </c>
      <c r="P10" s="33" t="s">
        <v>61</v>
      </c>
      <c r="Q10" s="33" t="s">
        <v>73</v>
      </c>
      <c r="R10" s="35"/>
      <c r="S10" s="48" t="str">
        <f>"170,0"</f>
        <v>170,0</v>
      </c>
      <c r="T10" s="29" t="str">
        <f>"129,1150"</f>
        <v>129,1150</v>
      </c>
      <c r="U10" s="27" t="s">
        <v>75</v>
      </c>
    </row>
    <row r="12" spans="1:21" ht="16">
      <c r="A12" s="50" t="s">
        <v>80</v>
      </c>
      <c r="B12" s="50"/>
      <c r="C12" s="50"/>
      <c r="D12" s="50"/>
      <c r="E12" s="51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</row>
    <row r="13" spans="1:21">
      <c r="A13" s="23" t="s">
        <v>49</v>
      </c>
      <c r="B13" s="7" t="s">
        <v>92</v>
      </c>
      <c r="C13" s="7" t="s">
        <v>81</v>
      </c>
      <c r="D13" s="7" t="s">
        <v>82</v>
      </c>
      <c r="E13" s="8" t="s">
        <v>286</v>
      </c>
      <c r="F13" s="7" t="s">
        <v>271</v>
      </c>
      <c r="G13" s="22" t="s">
        <v>43</v>
      </c>
      <c r="H13" s="22" t="s">
        <v>83</v>
      </c>
      <c r="I13" s="22" t="s">
        <v>83</v>
      </c>
      <c r="J13" s="23"/>
      <c r="K13" s="22"/>
      <c r="L13" s="23"/>
      <c r="M13" s="23"/>
      <c r="N13" s="23"/>
      <c r="O13" s="22"/>
      <c r="P13" s="23"/>
      <c r="Q13" s="23"/>
      <c r="R13" s="23"/>
      <c r="S13" s="46">
        <v>0</v>
      </c>
      <c r="T13" s="9" t="str">
        <f>"0,0000"</f>
        <v>0,0000</v>
      </c>
      <c r="U13" s="7"/>
    </row>
    <row r="15" spans="1:21">
      <c r="G15" s="5"/>
    </row>
    <row r="17" spans="2:7" ht="18">
      <c r="B17" s="12" t="s">
        <v>7</v>
      </c>
      <c r="C17" s="12"/>
    </row>
    <row r="18" spans="2:7" ht="16">
      <c r="B18" s="13" t="s">
        <v>8</v>
      </c>
      <c r="C18" s="13"/>
    </row>
    <row r="19" spans="2:7" ht="14">
      <c r="B19" s="14"/>
      <c r="C19" s="15" t="s">
        <v>84</v>
      </c>
    </row>
    <row r="20" spans="2:7" ht="14">
      <c r="B20" s="16" t="s">
        <v>10</v>
      </c>
      <c r="C20" s="16" t="s">
        <v>11</v>
      </c>
      <c r="D20" s="16" t="s">
        <v>249</v>
      </c>
      <c r="E20" s="17" t="s">
        <v>12</v>
      </c>
      <c r="F20" s="16" t="s">
        <v>14</v>
      </c>
    </row>
    <row r="21" spans="2:7">
      <c r="B21" s="5" t="s">
        <v>53</v>
      </c>
      <c r="C21" s="5" t="s">
        <v>85</v>
      </c>
      <c r="D21" s="19" t="s">
        <v>86</v>
      </c>
      <c r="E21" s="20">
        <v>192.5</v>
      </c>
      <c r="F21" s="18">
        <v>191.61450222134599</v>
      </c>
    </row>
    <row r="22" spans="2:7">
      <c r="B22" s="5" t="s">
        <v>65</v>
      </c>
      <c r="C22" s="5" t="s">
        <v>85</v>
      </c>
      <c r="D22" s="19" t="s">
        <v>87</v>
      </c>
      <c r="E22" s="20">
        <v>197.5</v>
      </c>
      <c r="F22" s="18">
        <v>143.30600082874301</v>
      </c>
    </row>
    <row r="23" spans="2:7">
      <c r="B23" s="5" t="s">
        <v>76</v>
      </c>
      <c r="C23" s="5" t="s">
        <v>85</v>
      </c>
      <c r="D23" s="19" t="s">
        <v>87</v>
      </c>
      <c r="E23" s="20">
        <v>170</v>
      </c>
      <c r="F23" s="18">
        <v>129.11500453949</v>
      </c>
      <c r="G23" s="5"/>
    </row>
  </sheetData>
  <mergeCells count="16"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8:R8"/>
    <mergeCell ref="A12:R12"/>
    <mergeCell ref="B3:B4"/>
    <mergeCell ref="S3:S4"/>
    <mergeCell ref="T3:T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8"/>
  <sheetViews>
    <sheetView workbookViewId="0">
      <selection activeCell="E17" sqref="E17"/>
    </sheetView>
  </sheetViews>
  <sheetFormatPr baseColWidth="10" defaultColWidth="9.1640625" defaultRowHeight="13"/>
  <cols>
    <col min="1" max="1" width="7.5" style="5" bestFit="1" customWidth="1"/>
    <col min="2" max="2" width="21.1640625" style="5" customWidth="1"/>
    <col min="3" max="3" width="28.5" style="5" bestFit="1" customWidth="1"/>
    <col min="4" max="4" width="21.5" style="5" bestFit="1" customWidth="1"/>
    <col min="5" max="5" width="10.5" style="10" bestFit="1" customWidth="1"/>
    <col min="6" max="6" width="37.1640625" style="5" bestFit="1" customWidth="1"/>
    <col min="7" max="9" width="4.6640625" style="19" bestFit="1" customWidth="1"/>
    <col min="10" max="10" width="4.33203125" style="19" bestFit="1" customWidth="1"/>
    <col min="11" max="11" width="10.5" style="6" bestFit="1" customWidth="1"/>
    <col min="12" max="12" width="7.6640625" style="6" bestFit="1" customWidth="1"/>
    <col min="13" max="13" width="19.1640625" style="5" customWidth="1"/>
    <col min="14" max="16384" width="9.1640625" style="3"/>
  </cols>
  <sheetData>
    <row r="1" spans="1:13" s="2" customFormat="1" ht="29" customHeight="1">
      <c r="A1" s="62" t="s">
        <v>259</v>
      </c>
      <c r="B1" s="63"/>
      <c r="C1" s="64"/>
      <c r="D1" s="64"/>
      <c r="E1" s="64"/>
      <c r="F1" s="64"/>
      <c r="G1" s="64"/>
      <c r="H1" s="64"/>
      <c r="I1" s="64"/>
      <c r="J1" s="64"/>
      <c r="K1" s="64"/>
      <c r="L1" s="64"/>
      <c r="M1" s="65"/>
    </row>
    <row r="2" spans="1:13" s="2" customFormat="1" ht="62" customHeight="1" thickBot="1">
      <c r="A2" s="66"/>
      <c r="B2" s="67"/>
      <c r="C2" s="68"/>
      <c r="D2" s="68"/>
      <c r="E2" s="68"/>
      <c r="F2" s="68"/>
      <c r="G2" s="68"/>
      <c r="H2" s="68"/>
      <c r="I2" s="68"/>
      <c r="J2" s="68"/>
      <c r="K2" s="68"/>
      <c r="L2" s="68"/>
      <c r="M2" s="69"/>
    </row>
    <row r="3" spans="1:13" s="1" customFormat="1" ht="12.75" customHeight="1">
      <c r="A3" s="70" t="s">
        <v>269</v>
      </c>
      <c r="B3" s="52" t="s">
        <v>0</v>
      </c>
      <c r="C3" s="72" t="s">
        <v>282</v>
      </c>
      <c r="D3" s="72" t="s">
        <v>6</v>
      </c>
      <c r="E3" s="56" t="s">
        <v>283</v>
      </c>
      <c r="F3" s="74" t="s">
        <v>5</v>
      </c>
      <c r="G3" s="74" t="s">
        <v>280</v>
      </c>
      <c r="H3" s="74"/>
      <c r="I3" s="74"/>
      <c r="J3" s="74"/>
      <c r="K3" s="56" t="s">
        <v>15</v>
      </c>
      <c r="L3" s="56" t="s">
        <v>3</v>
      </c>
      <c r="M3" s="58" t="s">
        <v>2</v>
      </c>
    </row>
    <row r="4" spans="1:13" s="1" customFormat="1" ht="21" customHeight="1" thickBot="1">
      <c r="A4" s="71"/>
      <c r="B4" s="53"/>
      <c r="C4" s="73"/>
      <c r="D4" s="73"/>
      <c r="E4" s="57"/>
      <c r="F4" s="73"/>
      <c r="G4" s="4">
        <v>1</v>
      </c>
      <c r="H4" s="4">
        <v>2</v>
      </c>
      <c r="I4" s="4">
        <v>3</v>
      </c>
      <c r="J4" s="4" t="s">
        <v>4</v>
      </c>
      <c r="K4" s="57"/>
      <c r="L4" s="57"/>
      <c r="M4" s="59"/>
    </row>
    <row r="5" spans="1:13" ht="16">
      <c r="A5" s="60" t="s">
        <v>80</v>
      </c>
      <c r="B5" s="60"/>
      <c r="C5" s="61"/>
      <c r="D5" s="61"/>
      <c r="E5" s="61"/>
      <c r="F5" s="61"/>
      <c r="G5" s="61"/>
      <c r="H5" s="61"/>
      <c r="I5" s="61"/>
      <c r="J5" s="61"/>
    </row>
    <row r="6" spans="1:13">
      <c r="A6" s="23" t="s">
        <v>16</v>
      </c>
      <c r="B6" s="7" t="s">
        <v>189</v>
      </c>
      <c r="C6" s="7" t="s">
        <v>158</v>
      </c>
      <c r="D6" s="7" t="s">
        <v>159</v>
      </c>
      <c r="E6" s="8" t="s">
        <v>288</v>
      </c>
      <c r="F6" s="7" t="s">
        <v>275</v>
      </c>
      <c r="G6" s="21" t="s">
        <v>60</v>
      </c>
      <c r="H6" s="22" t="s">
        <v>26</v>
      </c>
      <c r="I6" s="22" t="s">
        <v>26</v>
      </c>
      <c r="J6" s="23"/>
      <c r="K6" s="9" t="str">
        <f>"37,5"</f>
        <v>37,5</v>
      </c>
      <c r="L6" s="9" t="str">
        <f>"34,3700"</f>
        <v>34,3700</v>
      </c>
      <c r="M6" s="42"/>
    </row>
    <row r="8" spans="1:13" ht="16">
      <c r="A8" s="50" t="s">
        <v>64</v>
      </c>
      <c r="B8" s="50"/>
      <c r="C8" s="50"/>
      <c r="D8" s="50"/>
      <c r="E8" s="51"/>
      <c r="F8" s="50"/>
      <c r="G8" s="50"/>
      <c r="H8" s="50"/>
      <c r="I8" s="50"/>
      <c r="J8" s="50"/>
    </row>
    <row r="9" spans="1:13">
      <c r="A9" s="32" t="s">
        <v>16</v>
      </c>
      <c r="B9" s="24" t="s">
        <v>190</v>
      </c>
      <c r="C9" s="24" t="s">
        <v>264</v>
      </c>
      <c r="D9" s="24" t="s">
        <v>78</v>
      </c>
      <c r="E9" s="25" t="s">
        <v>284</v>
      </c>
      <c r="F9" s="24" t="s">
        <v>276</v>
      </c>
      <c r="G9" s="30" t="s">
        <v>27</v>
      </c>
      <c r="H9" s="30" t="s">
        <v>68</v>
      </c>
      <c r="I9" s="31" t="s">
        <v>229</v>
      </c>
      <c r="J9" s="32"/>
      <c r="K9" s="26" t="str">
        <f>"50,0"</f>
        <v>50,0</v>
      </c>
      <c r="L9" s="26" t="str">
        <f>"36,8300"</f>
        <v>36,8300</v>
      </c>
      <c r="M9" s="24"/>
    </row>
    <row r="10" spans="1:13">
      <c r="A10" s="35" t="s">
        <v>49</v>
      </c>
      <c r="B10" s="27" t="s">
        <v>235</v>
      </c>
      <c r="C10" s="27" t="s">
        <v>265</v>
      </c>
      <c r="D10" s="27" t="s">
        <v>230</v>
      </c>
      <c r="E10" s="28" t="s">
        <v>284</v>
      </c>
      <c r="F10" s="27" t="s">
        <v>279</v>
      </c>
      <c r="G10" s="34" t="s">
        <v>69</v>
      </c>
      <c r="H10" s="34" t="s">
        <v>69</v>
      </c>
      <c r="I10" s="34" t="s">
        <v>69</v>
      </c>
      <c r="J10" s="35"/>
      <c r="K10" s="29" t="str">
        <f>"0.00"</f>
        <v>0.00</v>
      </c>
      <c r="L10" s="29" t="str">
        <f>"0,0000"</f>
        <v>0,0000</v>
      </c>
      <c r="M10" s="27"/>
    </row>
    <row r="12" spans="1:13" ht="16">
      <c r="A12" s="50" t="s">
        <v>29</v>
      </c>
      <c r="B12" s="50"/>
      <c r="C12" s="50"/>
      <c r="D12" s="50"/>
      <c r="E12" s="51"/>
      <c r="F12" s="50"/>
      <c r="G12" s="50"/>
      <c r="H12" s="50"/>
      <c r="I12" s="50"/>
      <c r="J12" s="50"/>
    </row>
    <row r="13" spans="1:13">
      <c r="A13" s="32" t="s">
        <v>16</v>
      </c>
      <c r="B13" s="24" t="s">
        <v>227</v>
      </c>
      <c r="C13" s="24" t="s">
        <v>263</v>
      </c>
      <c r="D13" s="24" t="s">
        <v>226</v>
      </c>
      <c r="E13" s="25" t="s">
        <v>285</v>
      </c>
      <c r="F13" s="24" t="s">
        <v>278</v>
      </c>
      <c r="G13" s="30" t="s">
        <v>79</v>
      </c>
      <c r="H13" s="31" t="s">
        <v>57</v>
      </c>
      <c r="I13" s="30" t="s">
        <v>57</v>
      </c>
      <c r="J13" s="32"/>
      <c r="K13" s="26" t="str">
        <f>"62,5"</f>
        <v>62,5</v>
      </c>
      <c r="L13" s="26" t="str">
        <f>"40,4469"</f>
        <v>40,4469</v>
      </c>
      <c r="M13" s="43" t="s">
        <v>228</v>
      </c>
    </row>
    <row r="14" spans="1:13">
      <c r="A14" s="39" t="s">
        <v>16</v>
      </c>
      <c r="B14" s="36" t="s">
        <v>236</v>
      </c>
      <c r="C14" s="36" t="s">
        <v>231</v>
      </c>
      <c r="D14" s="36" t="s">
        <v>232</v>
      </c>
      <c r="E14" s="37" t="s">
        <v>286</v>
      </c>
      <c r="F14" s="36" t="s">
        <v>273</v>
      </c>
      <c r="G14" s="41" t="s">
        <v>79</v>
      </c>
      <c r="H14" s="40" t="s">
        <v>79</v>
      </c>
      <c r="I14" s="41" t="s">
        <v>57</v>
      </c>
      <c r="J14" s="39"/>
      <c r="K14" s="38" t="str">
        <f>"60,0"</f>
        <v>60,0</v>
      </c>
      <c r="L14" s="38" t="str">
        <f>"38,6760"</f>
        <v>38,6760</v>
      </c>
      <c r="M14" s="36"/>
    </row>
    <row r="15" spans="1:13">
      <c r="A15" s="39" t="s">
        <v>90</v>
      </c>
      <c r="B15" s="36" t="s">
        <v>237</v>
      </c>
      <c r="C15" s="36" t="s">
        <v>233</v>
      </c>
      <c r="D15" s="36" t="s">
        <v>234</v>
      </c>
      <c r="E15" s="37" t="s">
        <v>286</v>
      </c>
      <c r="F15" s="36" t="s">
        <v>274</v>
      </c>
      <c r="G15" s="40" t="s">
        <v>68</v>
      </c>
      <c r="H15" s="41" t="s">
        <v>56</v>
      </c>
      <c r="I15" s="40" t="s">
        <v>56</v>
      </c>
      <c r="J15" s="39"/>
      <c r="K15" s="38" t="str">
        <f>"55,0"</f>
        <v>55,0</v>
      </c>
      <c r="L15" s="38" t="str">
        <f>"35,8793"</f>
        <v>35,8793</v>
      </c>
      <c r="M15" s="36"/>
    </row>
    <row r="16" spans="1:13">
      <c r="A16" s="35" t="s">
        <v>193</v>
      </c>
      <c r="B16" s="27" t="s">
        <v>220</v>
      </c>
      <c r="C16" s="27" t="s">
        <v>207</v>
      </c>
      <c r="D16" s="27" t="s">
        <v>208</v>
      </c>
      <c r="E16" s="28" t="s">
        <v>286</v>
      </c>
      <c r="F16" s="27" t="s">
        <v>275</v>
      </c>
      <c r="G16" s="33" t="s">
        <v>68</v>
      </c>
      <c r="H16" s="34" t="s">
        <v>79</v>
      </c>
      <c r="I16" s="34" t="s">
        <v>79</v>
      </c>
      <c r="J16" s="35"/>
      <c r="K16" s="29" t="str">
        <f>"50,0"</f>
        <v>50,0</v>
      </c>
      <c r="L16" s="29" t="str">
        <f>"33,1750"</f>
        <v>33,1750</v>
      </c>
      <c r="M16" s="44"/>
    </row>
    <row r="18" spans="5:13">
      <c r="E18" s="5"/>
      <c r="F18" s="10"/>
      <c r="G18" s="5"/>
      <c r="K18" s="19"/>
      <c r="M18" s="6"/>
    </row>
  </sheetData>
  <mergeCells count="14"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2:J12"/>
    <mergeCell ref="B3:B4"/>
    <mergeCell ref="K3:K4"/>
    <mergeCell ref="L3:L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workbookViewId="0">
      <selection activeCell="E10" sqref="E10"/>
    </sheetView>
  </sheetViews>
  <sheetFormatPr baseColWidth="10" defaultColWidth="9.1640625" defaultRowHeight="13"/>
  <cols>
    <col min="1" max="1" width="7.5" style="5" bestFit="1" customWidth="1"/>
    <col min="2" max="2" width="21.1640625" style="5" customWidth="1"/>
    <col min="3" max="3" width="26.33203125" style="5" bestFit="1" customWidth="1"/>
    <col min="4" max="4" width="21.5" style="5" bestFit="1" customWidth="1"/>
    <col min="5" max="5" width="10.5" style="10" bestFit="1" customWidth="1"/>
    <col min="6" max="6" width="34" style="5" bestFit="1" customWidth="1"/>
    <col min="7" max="10" width="5.6640625" style="19" bestFit="1" customWidth="1"/>
    <col min="11" max="13" width="4.6640625" style="19" bestFit="1" customWidth="1"/>
    <col min="14" max="14" width="4.33203125" style="19" bestFit="1" customWidth="1"/>
    <col min="15" max="15" width="7.1640625" style="6" bestFit="1" customWidth="1"/>
    <col min="16" max="16" width="8.6640625" style="6" bestFit="1" customWidth="1"/>
    <col min="17" max="17" width="18.33203125" style="5" customWidth="1"/>
    <col min="18" max="16384" width="9.1640625" style="3"/>
  </cols>
  <sheetData>
    <row r="1" spans="1:17" s="2" customFormat="1" ht="29" customHeight="1">
      <c r="A1" s="62" t="s">
        <v>260</v>
      </c>
      <c r="B1" s="63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5"/>
    </row>
    <row r="2" spans="1:17" s="2" customFormat="1" ht="62" customHeight="1" thickBot="1">
      <c r="A2" s="66"/>
      <c r="B2" s="67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9"/>
    </row>
    <row r="3" spans="1:17" s="1" customFormat="1" ht="12.75" customHeight="1">
      <c r="A3" s="70" t="s">
        <v>269</v>
      </c>
      <c r="B3" s="52" t="s">
        <v>0</v>
      </c>
      <c r="C3" s="72" t="s">
        <v>282</v>
      </c>
      <c r="D3" s="72" t="s">
        <v>6</v>
      </c>
      <c r="E3" s="56" t="s">
        <v>283</v>
      </c>
      <c r="F3" s="74" t="s">
        <v>5</v>
      </c>
      <c r="G3" s="74" t="s">
        <v>280</v>
      </c>
      <c r="H3" s="74"/>
      <c r="I3" s="74"/>
      <c r="J3" s="74"/>
      <c r="K3" s="74" t="s">
        <v>281</v>
      </c>
      <c r="L3" s="74"/>
      <c r="M3" s="74"/>
      <c r="N3" s="74"/>
      <c r="O3" s="56" t="s">
        <v>1</v>
      </c>
      <c r="P3" s="56" t="s">
        <v>3</v>
      </c>
      <c r="Q3" s="58" t="s">
        <v>2</v>
      </c>
    </row>
    <row r="4" spans="1:17" s="1" customFormat="1" ht="21" customHeight="1" thickBot="1">
      <c r="A4" s="71"/>
      <c r="B4" s="53"/>
      <c r="C4" s="73"/>
      <c r="D4" s="73"/>
      <c r="E4" s="57"/>
      <c r="F4" s="73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57"/>
      <c r="P4" s="57"/>
      <c r="Q4" s="59"/>
    </row>
    <row r="5" spans="1:17" ht="16">
      <c r="A5" s="60" t="s">
        <v>29</v>
      </c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1:17">
      <c r="A6" s="23" t="s">
        <v>16</v>
      </c>
      <c r="B6" s="7" t="s">
        <v>236</v>
      </c>
      <c r="C6" s="7" t="s">
        <v>231</v>
      </c>
      <c r="D6" s="7" t="s">
        <v>232</v>
      </c>
      <c r="E6" s="8" t="s">
        <v>286</v>
      </c>
      <c r="F6" s="7" t="s">
        <v>273</v>
      </c>
      <c r="G6" s="21" t="s">
        <v>61</v>
      </c>
      <c r="H6" s="22" t="s">
        <v>62</v>
      </c>
      <c r="I6" s="22" t="s">
        <v>62</v>
      </c>
      <c r="J6" s="23"/>
      <c r="K6" s="21" t="s">
        <v>69</v>
      </c>
      <c r="L6" s="22" t="s">
        <v>79</v>
      </c>
      <c r="M6" s="22" t="s">
        <v>79</v>
      </c>
      <c r="N6" s="23"/>
      <c r="O6" s="9" t="str">
        <f>"127,5"</f>
        <v>127,5</v>
      </c>
      <c r="P6" s="9" t="str">
        <f>"82,1865"</f>
        <v>82,1865</v>
      </c>
      <c r="Q6" s="7"/>
    </row>
    <row r="8" spans="1:17" ht="16">
      <c r="A8" s="50" t="s">
        <v>37</v>
      </c>
      <c r="B8" s="50"/>
      <c r="C8" s="50"/>
      <c r="D8" s="50"/>
      <c r="E8" s="51"/>
      <c r="F8" s="50"/>
      <c r="G8" s="50"/>
      <c r="H8" s="50"/>
      <c r="I8" s="50"/>
      <c r="J8" s="50"/>
      <c r="K8" s="50"/>
      <c r="L8" s="50"/>
      <c r="M8" s="50"/>
      <c r="N8" s="50"/>
    </row>
    <row r="9" spans="1:17">
      <c r="A9" s="23" t="s">
        <v>16</v>
      </c>
      <c r="B9" s="7" t="s">
        <v>244</v>
      </c>
      <c r="C9" s="7" t="s">
        <v>238</v>
      </c>
      <c r="D9" s="7" t="s">
        <v>239</v>
      </c>
      <c r="E9" s="8" t="s">
        <v>286</v>
      </c>
      <c r="F9" s="7" t="s">
        <v>273</v>
      </c>
      <c r="G9" s="21" t="s">
        <v>240</v>
      </c>
      <c r="H9" s="21" t="s">
        <v>241</v>
      </c>
      <c r="I9" s="21" t="s">
        <v>114</v>
      </c>
      <c r="J9" s="21" t="s">
        <v>118</v>
      </c>
      <c r="K9" s="21" t="s">
        <v>58</v>
      </c>
      <c r="L9" s="21" t="s">
        <v>154</v>
      </c>
      <c r="M9" s="22" t="s">
        <v>62</v>
      </c>
      <c r="N9" s="23"/>
      <c r="O9" s="9" t="str">
        <f>"202,5"</f>
        <v>202,5</v>
      </c>
      <c r="P9" s="9" t="str">
        <f>"114,0277"</f>
        <v>114,0277</v>
      </c>
      <c r="Q9" s="7"/>
    </row>
    <row r="11" spans="1:17">
      <c r="E11" s="5"/>
      <c r="F11" s="10"/>
      <c r="G11" s="5"/>
    </row>
  </sheetData>
  <mergeCells count="14">
    <mergeCell ref="A1:Q2"/>
    <mergeCell ref="A3:A4"/>
    <mergeCell ref="C3:C4"/>
    <mergeCell ref="D3:D4"/>
    <mergeCell ref="E3:E4"/>
    <mergeCell ref="F3:F4"/>
    <mergeCell ref="G3:J3"/>
    <mergeCell ref="K3:N3"/>
    <mergeCell ref="A8:N8"/>
    <mergeCell ref="B3:B4"/>
    <mergeCell ref="O3:O4"/>
    <mergeCell ref="P3:P4"/>
    <mergeCell ref="Q3:Q4"/>
    <mergeCell ref="A5:N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9"/>
  <sheetViews>
    <sheetView workbookViewId="0">
      <selection activeCell="E10" sqref="E10"/>
    </sheetView>
  </sheetViews>
  <sheetFormatPr baseColWidth="10" defaultColWidth="9.1640625" defaultRowHeight="13"/>
  <cols>
    <col min="1" max="1" width="7.5" style="5" bestFit="1" customWidth="1"/>
    <col min="2" max="2" width="19.83203125" style="5" customWidth="1"/>
    <col min="3" max="3" width="28.5" style="5" bestFit="1" customWidth="1"/>
    <col min="4" max="4" width="21.5" style="5" bestFit="1" customWidth="1"/>
    <col min="5" max="5" width="10.5" style="10" bestFit="1" customWidth="1"/>
    <col min="6" max="6" width="34" style="5" bestFit="1" customWidth="1"/>
    <col min="7" max="10" width="5.5" style="19" customWidth="1"/>
    <col min="11" max="11" width="10.5" style="6" bestFit="1" customWidth="1"/>
    <col min="12" max="12" width="7.6640625" style="6" bestFit="1" customWidth="1"/>
    <col min="13" max="13" width="20" style="5" bestFit="1" customWidth="1"/>
    <col min="14" max="16384" width="9.1640625" style="3"/>
  </cols>
  <sheetData>
    <row r="1" spans="1:13" s="2" customFormat="1" ht="29" customHeight="1">
      <c r="A1" s="62" t="s">
        <v>261</v>
      </c>
      <c r="B1" s="63"/>
      <c r="C1" s="64"/>
      <c r="D1" s="64"/>
      <c r="E1" s="64"/>
      <c r="F1" s="64"/>
      <c r="G1" s="64"/>
      <c r="H1" s="64"/>
      <c r="I1" s="64"/>
      <c r="J1" s="64"/>
      <c r="K1" s="64"/>
      <c r="L1" s="64"/>
      <c r="M1" s="65"/>
    </row>
    <row r="2" spans="1:13" s="2" customFormat="1" ht="62" customHeight="1" thickBot="1">
      <c r="A2" s="66"/>
      <c r="B2" s="67"/>
      <c r="C2" s="68"/>
      <c r="D2" s="68"/>
      <c r="E2" s="68"/>
      <c r="F2" s="68"/>
      <c r="G2" s="68"/>
      <c r="H2" s="68"/>
      <c r="I2" s="68"/>
      <c r="J2" s="68"/>
      <c r="K2" s="68"/>
      <c r="L2" s="68"/>
      <c r="M2" s="69"/>
    </row>
    <row r="3" spans="1:13" s="1" customFormat="1" ht="12.75" customHeight="1">
      <c r="A3" s="70" t="s">
        <v>269</v>
      </c>
      <c r="B3" s="52" t="s">
        <v>0</v>
      </c>
      <c r="C3" s="72" t="s">
        <v>282</v>
      </c>
      <c r="D3" s="72" t="s">
        <v>6</v>
      </c>
      <c r="E3" s="56" t="s">
        <v>283</v>
      </c>
      <c r="F3" s="74" t="s">
        <v>5</v>
      </c>
      <c r="G3" s="74" t="s">
        <v>280</v>
      </c>
      <c r="H3" s="74"/>
      <c r="I3" s="74"/>
      <c r="J3" s="74"/>
      <c r="K3" s="56" t="s">
        <v>15</v>
      </c>
      <c r="L3" s="56" t="s">
        <v>3</v>
      </c>
      <c r="M3" s="58" t="s">
        <v>2</v>
      </c>
    </row>
    <row r="4" spans="1:13" s="1" customFormat="1" ht="21" customHeight="1" thickBot="1">
      <c r="A4" s="71"/>
      <c r="B4" s="53"/>
      <c r="C4" s="73"/>
      <c r="D4" s="73"/>
      <c r="E4" s="57"/>
      <c r="F4" s="73"/>
      <c r="G4" s="4">
        <v>1</v>
      </c>
      <c r="H4" s="4">
        <v>2</v>
      </c>
      <c r="I4" s="4">
        <v>3</v>
      </c>
      <c r="J4" s="4" t="s">
        <v>4</v>
      </c>
      <c r="K4" s="57"/>
      <c r="L4" s="57"/>
      <c r="M4" s="59"/>
    </row>
    <row r="5" spans="1:13" ht="16">
      <c r="A5" s="60" t="s">
        <v>37</v>
      </c>
      <c r="B5" s="60"/>
      <c r="C5" s="61"/>
      <c r="D5" s="61"/>
      <c r="E5" s="61"/>
      <c r="F5" s="61"/>
      <c r="G5" s="61"/>
      <c r="H5" s="61"/>
      <c r="I5" s="61"/>
      <c r="J5" s="61"/>
    </row>
    <row r="6" spans="1:13">
      <c r="A6" s="23" t="s">
        <v>16</v>
      </c>
      <c r="B6" s="7" t="s">
        <v>244</v>
      </c>
      <c r="C6" s="7" t="s">
        <v>238</v>
      </c>
      <c r="D6" s="7" t="s">
        <v>239</v>
      </c>
      <c r="E6" s="8" t="s">
        <v>286</v>
      </c>
      <c r="F6" s="7" t="s">
        <v>273</v>
      </c>
      <c r="G6" s="21" t="s">
        <v>240</v>
      </c>
      <c r="H6" s="21" t="s">
        <v>241</v>
      </c>
      <c r="I6" s="21" t="s">
        <v>114</v>
      </c>
      <c r="J6" s="21" t="s">
        <v>118</v>
      </c>
      <c r="K6" s="9" t="str">
        <f>"130,0"</f>
        <v>130,0</v>
      </c>
      <c r="L6" s="9" t="str">
        <f>"73,2030"</f>
        <v>73,2030</v>
      </c>
      <c r="M6" s="42"/>
    </row>
    <row r="8" spans="1:13" ht="16">
      <c r="A8" s="50" t="s">
        <v>242</v>
      </c>
      <c r="B8" s="50"/>
      <c r="C8" s="50"/>
      <c r="D8" s="50"/>
      <c r="E8" s="51"/>
      <c r="F8" s="50"/>
      <c r="G8" s="50"/>
      <c r="H8" s="50"/>
      <c r="I8" s="50"/>
      <c r="J8" s="50"/>
    </row>
    <row r="9" spans="1:13">
      <c r="A9" s="23" t="s">
        <v>16</v>
      </c>
      <c r="B9" s="7" t="s">
        <v>245</v>
      </c>
      <c r="C9" s="7" t="s">
        <v>266</v>
      </c>
      <c r="D9" s="7" t="s">
        <v>243</v>
      </c>
      <c r="E9" s="8" t="s">
        <v>287</v>
      </c>
      <c r="F9" s="7" t="s">
        <v>272</v>
      </c>
      <c r="G9" s="21" t="s">
        <v>61</v>
      </c>
      <c r="H9" s="21" t="s">
        <v>62</v>
      </c>
      <c r="I9" s="22" t="s">
        <v>198</v>
      </c>
      <c r="J9" s="23"/>
      <c r="K9" s="9" t="str">
        <f>"75,0"</f>
        <v>75,0</v>
      </c>
      <c r="L9" s="9" t="str">
        <f>"57,9884"</f>
        <v>57,9884</v>
      </c>
      <c r="M9" s="42" t="s">
        <v>147</v>
      </c>
    </row>
  </sheetData>
  <mergeCells count="13">
    <mergeCell ref="A1:M2"/>
    <mergeCell ref="A3:A4"/>
    <mergeCell ref="C3:C4"/>
    <mergeCell ref="D3:D4"/>
    <mergeCell ref="E3:E4"/>
    <mergeCell ref="F3:F4"/>
    <mergeCell ref="G3:J3"/>
    <mergeCell ref="A8:J8"/>
    <mergeCell ref="B3:B4"/>
    <mergeCell ref="K3:K4"/>
    <mergeCell ref="L3:L4"/>
    <mergeCell ref="M3:M4"/>
    <mergeCell ref="A5:J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6.83203125" style="5" customWidth="1"/>
    <col min="3" max="3" width="28.5" style="5" bestFit="1" customWidth="1"/>
    <col min="4" max="4" width="21.5" style="5" bestFit="1" customWidth="1"/>
    <col min="5" max="5" width="10.5" style="10" bestFit="1" customWidth="1"/>
    <col min="6" max="6" width="34" style="5" bestFit="1" customWidth="1"/>
    <col min="7" max="9" width="4.6640625" style="19" bestFit="1" customWidth="1"/>
    <col min="10" max="10" width="4.33203125" style="19" bestFit="1" customWidth="1"/>
    <col min="11" max="11" width="10.5" style="6" bestFit="1" customWidth="1"/>
    <col min="12" max="12" width="7.6640625" style="6" bestFit="1" customWidth="1"/>
    <col min="13" max="13" width="15.6640625" style="5" bestFit="1" customWidth="1"/>
    <col min="14" max="16384" width="9.1640625" style="3"/>
  </cols>
  <sheetData>
    <row r="1" spans="1:13" s="2" customFormat="1" ht="29" customHeight="1">
      <c r="A1" s="62" t="s">
        <v>262</v>
      </c>
      <c r="B1" s="63"/>
      <c r="C1" s="64"/>
      <c r="D1" s="64"/>
      <c r="E1" s="64"/>
      <c r="F1" s="64"/>
      <c r="G1" s="64"/>
      <c r="H1" s="64"/>
      <c r="I1" s="64"/>
      <c r="J1" s="64"/>
      <c r="K1" s="64"/>
      <c r="L1" s="64"/>
      <c r="M1" s="65"/>
    </row>
    <row r="2" spans="1:13" s="2" customFormat="1" ht="62" customHeight="1" thickBot="1">
      <c r="A2" s="66"/>
      <c r="B2" s="67"/>
      <c r="C2" s="68"/>
      <c r="D2" s="68"/>
      <c r="E2" s="68"/>
      <c r="F2" s="68"/>
      <c r="G2" s="68"/>
      <c r="H2" s="68"/>
      <c r="I2" s="68"/>
      <c r="J2" s="68"/>
      <c r="K2" s="68"/>
      <c r="L2" s="68"/>
      <c r="M2" s="69"/>
    </row>
    <row r="3" spans="1:13" s="1" customFormat="1" ht="12.75" customHeight="1">
      <c r="A3" s="70" t="s">
        <v>269</v>
      </c>
      <c r="B3" s="52" t="s">
        <v>0</v>
      </c>
      <c r="C3" s="72" t="s">
        <v>282</v>
      </c>
      <c r="D3" s="72" t="s">
        <v>6</v>
      </c>
      <c r="E3" s="56" t="s">
        <v>283</v>
      </c>
      <c r="F3" s="74" t="s">
        <v>5</v>
      </c>
      <c r="G3" s="74" t="s">
        <v>280</v>
      </c>
      <c r="H3" s="74"/>
      <c r="I3" s="74"/>
      <c r="J3" s="74"/>
      <c r="K3" s="56" t="s">
        <v>15</v>
      </c>
      <c r="L3" s="56" t="s">
        <v>3</v>
      </c>
      <c r="M3" s="58" t="s">
        <v>2</v>
      </c>
    </row>
    <row r="4" spans="1:13" s="1" customFormat="1" ht="21" customHeight="1" thickBot="1">
      <c r="A4" s="71"/>
      <c r="B4" s="53"/>
      <c r="C4" s="73"/>
      <c r="D4" s="73"/>
      <c r="E4" s="57"/>
      <c r="F4" s="73"/>
      <c r="G4" s="4">
        <v>1</v>
      </c>
      <c r="H4" s="4">
        <v>2</v>
      </c>
      <c r="I4" s="4">
        <v>3</v>
      </c>
      <c r="J4" s="4" t="s">
        <v>4</v>
      </c>
      <c r="K4" s="57"/>
      <c r="L4" s="57"/>
      <c r="M4" s="59"/>
    </row>
    <row r="5" spans="1:13" ht="16">
      <c r="A5" s="60" t="s">
        <v>29</v>
      </c>
      <c r="B5" s="60"/>
      <c r="C5" s="61"/>
      <c r="D5" s="61"/>
      <c r="E5" s="61"/>
      <c r="F5" s="61"/>
      <c r="G5" s="61"/>
      <c r="H5" s="61"/>
      <c r="I5" s="61"/>
      <c r="J5" s="61"/>
    </row>
    <row r="6" spans="1:13">
      <c r="A6" s="32" t="s">
        <v>16</v>
      </c>
      <c r="B6" s="24" t="s">
        <v>247</v>
      </c>
      <c r="C6" s="24" t="s">
        <v>267</v>
      </c>
      <c r="D6" s="24" t="s">
        <v>246</v>
      </c>
      <c r="E6" s="25" t="s">
        <v>284</v>
      </c>
      <c r="F6" s="24" t="s">
        <v>273</v>
      </c>
      <c r="G6" s="30" t="s">
        <v>69</v>
      </c>
      <c r="H6" s="30" t="s">
        <v>79</v>
      </c>
      <c r="I6" s="31" t="s">
        <v>57</v>
      </c>
      <c r="J6" s="32"/>
      <c r="K6" s="26" t="str">
        <f>"60,0"</f>
        <v>60,0</v>
      </c>
      <c r="L6" s="26" t="str">
        <f>"39,4680"</f>
        <v>39,4680</v>
      </c>
      <c r="M6" s="24"/>
    </row>
    <row r="7" spans="1:13">
      <c r="A7" s="39" t="s">
        <v>16</v>
      </c>
      <c r="B7" s="36" t="s">
        <v>236</v>
      </c>
      <c r="C7" s="36" t="s">
        <v>268</v>
      </c>
      <c r="D7" s="36" t="s">
        <v>232</v>
      </c>
      <c r="E7" s="37" t="s">
        <v>285</v>
      </c>
      <c r="F7" s="36" t="s">
        <v>273</v>
      </c>
      <c r="G7" s="40" t="s">
        <v>69</v>
      </c>
      <c r="H7" s="41" t="s">
        <v>79</v>
      </c>
      <c r="I7" s="41" t="s">
        <v>79</v>
      </c>
      <c r="J7" s="39"/>
      <c r="K7" s="38" t="str">
        <f>"57,5"</f>
        <v>57,5</v>
      </c>
      <c r="L7" s="38" t="str">
        <f>"37,0645"</f>
        <v>37,0645</v>
      </c>
      <c r="M7" s="36"/>
    </row>
    <row r="8" spans="1:13">
      <c r="A8" s="35" t="s">
        <v>16</v>
      </c>
      <c r="B8" s="27" t="s">
        <v>237</v>
      </c>
      <c r="C8" s="27" t="s">
        <v>233</v>
      </c>
      <c r="D8" s="27" t="s">
        <v>234</v>
      </c>
      <c r="E8" s="28" t="s">
        <v>286</v>
      </c>
      <c r="F8" s="27" t="s">
        <v>274</v>
      </c>
      <c r="G8" s="33" t="s">
        <v>68</v>
      </c>
      <c r="H8" s="33" t="s">
        <v>56</v>
      </c>
      <c r="I8" s="33" t="s">
        <v>69</v>
      </c>
      <c r="J8" s="35"/>
      <c r="K8" s="29" t="str">
        <f>"57,5"</f>
        <v>57,5</v>
      </c>
      <c r="L8" s="29" t="str">
        <f>"37,5101"</f>
        <v>37,5101</v>
      </c>
      <c r="M8" s="27"/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U15"/>
  <sheetViews>
    <sheetView workbookViewId="0">
      <selection activeCell="E14" sqref="E14"/>
    </sheetView>
  </sheetViews>
  <sheetFormatPr baseColWidth="10" defaultColWidth="9.1640625" defaultRowHeight="13"/>
  <cols>
    <col min="1" max="1" width="7.5" style="5" bestFit="1" customWidth="1"/>
    <col min="2" max="2" width="22.5" style="5" customWidth="1"/>
    <col min="3" max="3" width="26.33203125" style="5" bestFit="1" customWidth="1"/>
    <col min="4" max="4" width="21.5" style="5" bestFit="1" customWidth="1"/>
    <col min="5" max="5" width="10.5" style="10" bestFit="1" customWidth="1"/>
    <col min="6" max="6" width="34" style="5" bestFit="1" customWidth="1"/>
    <col min="7" max="9" width="5.5" style="19" customWidth="1"/>
    <col min="10" max="10" width="4.83203125" style="19" customWidth="1"/>
    <col min="11" max="13" width="5.5" style="19" customWidth="1"/>
    <col min="14" max="14" width="4.83203125" style="19" customWidth="1"/>
    <col min="15" max="16" width="5.5" style="19" customWidth="1"/>
    <col min="17" max="17" width="4.5" style="19" customWidth="1"/>
    <col min="18" max="18" width="4.83203125" style="19" customWidth="1"/>
    <col min="19" max="19" width="7.83203125" style="20" bestFit="1" customWidth="1"/>
    <col min="20" max="20" width="8.5" style="6" bestFit="1" customWidth="1"/>
    <col min="21" max="21" width="17.83203125" style="5" bestFit="1" customWidth="1"/>
    <col min="22" max="16384" width="9.1640625" style="3"/>
  </cols>
  <sheetData>
    <row r="1" spans="1:21" s="2" customFormat="1" ht="29" customHeight="1">
      <c r="A1" s="62" t="s">
        <v>251</v>
      </c>
      <c r="B1" s="63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5"/>
    </row>
    <row r="2" spans="1:21" s="2" customFormat="1" ht="62" customHeight="1" thickBot="1">
      <c r="A2" s="66"/>
      <c r="B2" s="67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9"/>
    </row>
    <row r="3" spans="1:21" s="1" customFormat="1" ht="12.75" customHeight="1">
      <c r="A3" s="70" t="s">
        <v>269</v>
      </c>
      <c r="B3" s="52" t="s">
        <v>0</v>
      </c>
      <c r="C3" s="72" t="s">
        <v>282</v>
      </c>
      <c r="D3" s="72" t="s">
        <v>6</v>
      </c>
      <c r="E3" s="56" t="s">
        <v>283</v>
      </c>
      <c r="F3" s="74" t="s">
        <v>5</v>
      </c>
      <c r="G3" s="74" t="s">
        <v>17</v>
      </c>
      <c r="H3" s="74"/>
      <c r="I3" s="74"/>
      <c r="J3" s="74"/>
      <c r="K3" s="74" t="s">
        <v>18</v>
      </c>
      <c r="L3" s="74"/>
      <c r="M3" s="74"/>
      <c r="N3" s="74"/>
      <c r="O3" s="74" t="s">
        <v>19</v>
      </c>
      <c r="P3" s="74"/>
      <c r="Q3" s="74"/>
      <c r="R3" s="74"/>
      <c r="S3" s="54" t="s">
        <v>1</v>
      </c>
      <c r="T3" s="56" t="s">
        <v>3</v>
      </c>
      <c r="U3" s="58" t="s">
        <v>2</v>
      </c>
    </row>
    <row r="4" spans="1:21" s="1" customFormat="1" ht="21" customHeight="1" thickBot="1">
      <c r="A4" s="71"/>
      <c r="B4" s="53"/>
      <c r="C4" s="73"/>
      <c r="D4" s="73"/>
      <c r="E4" s="57"/>
      <c r="F4" s="73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55"/>
      <c r="T4" s="57"/>
      <c r="U4" s="59"/>
    </row>
    <row r="5" spans="1:21" ht="16">
      <c r="A5" s="60" t="s">
        <v>20</v>
      </c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</row>
    <row r="6" spans="1:21">
      <c r="A6" s="23" t="s">
        <v>16</v>
      </c>
      <c r="B6" s="7" t="s">
        <v>48</v>
      </c>
      <c r="C6" s="7" t="s">
        <v>21</v>
      </c>
      <c r="D6" s="7" t="s">
        <v>22</v>
      </c>
      <c r="E6" s="8" t="s">
        <v>285</v>
      </c>
      <c r="F6" s="7" t="s">
        <v>272</v>
      </c>
      <c r="G6" s="21" t="s">
        <v>23</v>
      </c>
      <c r="H6" s="21" t="s">
        <v>24</v>
      </c>
      <c r="I6" s="21" t="s">
        <v>25</v>
      </c>
      <c r="J6" s="23"/>
      <c r="K6" s="21" t="s">
        <v>26</v>
      </c>
      <c r="L6" s="21" t="s">
        <v>27</v>
      </c>
      <c r="M6" s="21" t="s">
        <v>28</v>
      </c>
      <c r="N6" s="23"/>
      <c r="O6" s="21" t="s">
        <v>23</v>
      </c>
      <c r="P6" s="21" t="s">
        <v>24</v>
      </c>
      <c r="Q6" s="22" t="s">
        <v>25</v>
      </c>
      <c r="R6" s="23"/>
      <c r="S6" s="46" t="str">
        <f>"230,0"</f>
        <v>230,0</v>
      </c>
      <c r="T6" s="9" t="str">
        <f>"263,2810"</f>
        <v>263,2810</v>
      </c>
      <c r="U6" s="7"/>
    </row>
    <row r="8" spans="1:21" ht="16">
      <c r="A8" s="50" t="s">
        <v>29</v>
      </c>
      <c r="B8" s="50"/>
      <c r="C8" s="50"/>
      <c r="D8" s="50"/>
      <c r="E8" s="51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</row>
    <row r="9" spans="1:21">
      <c r="A9" s="23" t="s">
        <v>49</v>
      </c>
      <c r="B9" s="7" t="s">
        <v>50</v>
      </c>
      <c r="C9" s="7" t="s">
        <v>31</v>
      </c>
      <c r="D9" s="7" t="s">
        <v>32</v>
      </c>
      <c r="E9" s="8" t="s">
        <v>286</v>
      </c>
      <c r="F9" s="7" t="s">
        <v>273</v>
      </c>
      <c r="G9" s="22" t="s">
        <v>33</v>
      </c>
      <c r="H9" s="22" t="s">
        <v>33</v>
      </c>
      <c r="I9" s="22" t="s">
        <v>33</v>
      </c>
      <c r="J9" s="23"/>
      <c r="K9" s="22"/>
      <c r="L9" s="23"/>
      <c r="M9" s="23"/>
      <c r="N9" s="23"/>
      <c r="O9" s="22"/>
      <c r="P9" s="23"/>
      <c r="Q9" s="23"/>
      <c r="R9" s="23"/>
      <c r="S9" s="46">
        <v>0</v>
      </c>
      <c r="T9" s="9" t="str">
        <f>"0,0000"</f>
        <v>0,0000</v>
      </c>
      <c r="U9" s="7" t="s">
        <v>36</v>
      </c>
    </row>
    <row r="11" spans="1:21" ht="16">
      <c r="A11" s="50" t="s">
        <v>37</v>
      </c>
      <c r="B11" s="50"/>
      <c r="C11" s="50"/>
      <c r="D11" s="50"/>
      <c r="E11" s="51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</row>
    <row r="12" spans="1:21">
      <c r="A12" s="32" t="s">
        <v>16</v>
      </c>
      <c r="B12" s="24" t="s">
        <v>51</v>
      </c>
      <c r="C12" s="24" t="s">
        <v>38</v>
      </c>
      <c r="D12" s="24" t="s">
        <v>39</v>
      </c>
      <c r="E12" s="25" t="s">
        <v>285</v>
      </c>
      <c r="F12" s="24" t="s">
        <v>273</v>
      </c>
      <c r="G12" s="30" t="s">
        <v>40</v>
      </c>
      <c r="H12" s="31" t="s">
        <v>41</v>
      </c>
      <c r="I12" s="30" t="s">
        <v>41</v>
      </c>
      <c r="J12" s="32"/>
      <c r="K12" s="30" t="s">
        <v>42</v>
      </c>
      <c r="L12" s="30" t="s">
        <v>34</v>
      </c>
      <c r="M12" s="31" t="s">
        <v>43</v>
      </c>
      <c r="N12" s="32"/>
      <c r="O12" s="30" t="s">
        <v>44</v>
      </c>
      <c r="P12" s="30" t="s">
        <v>45</v>
      </c>
      <c r="Q12" s="32"/>
      <c r="R12" s="32"/>
      <c r="S12" s="47" t="str">
        <f>"590,0"</f>
        <v>590,0</v>
      </c>
      <c r="T12" s="26" t="str">
        <f>"351,8760"</f>
        <v>351,8760</v>
      </c>
      <c r="U12" s="24"/>
    </row>
    <row r="13" spans="1:21">
      <c r="A13" s="35" t="s">
        <v>16</v>
      </c>
      <c r="B13" s="27" t="s">
        <v>51</v>
      </c>
      <c r="C13" s="27" t="s">
        <v>46</v>
      </c>
      <c r="D13" s="27" t="s">
        <v>39</v>
      </c>
      <c r="E13" s="28" t="s">
        <v>286</v>
      </c>
      <c r="F13" s="27" t="s">
        <v>273</v>
      </c>
      <c r="G13" s="33" t="s">
        <v>40</v>
      </c>
      <c r="H13" s="34" t="s">
        <v>41</v>
      </c>
      <c r="I13" s="33" t="s">
        <v>41</v>
      </c>
      <c r="J13" s="35"/>
      <c r="K13" s="33" t="s">
        <v>42</v>
      </c>
      <c r="L13" s="33" t="s">
        <v>34</v>
      </c>
      <c r="M13" s="34" t="s">
        <v>43</v>
      </c>
      <c r="N13" s="35"/>
      <c r="O13" s="33" t="s">
        <v>44</v>
      </c>
      <c r="P13" s="33" t="s">
        <v>45</v>
      </c>
      <c r="Q13" s="35"/>
      <c r="R13" s="35"/>
      <c r="S13" s="48" t="str">
        <f>"590,0"</f>
        <v>590,0</v>
      </c>
      <c r="T13" s="29" t="str">
        <f>"351,8760"</f>
        <v>351,8760</v>
      </c>
      <c r="U13" s="27"/>
    </row>
    <row r="15" spans="1:21">
      <c r="E15" s="5"/>
      <c r="F15" s="10"/>
      <c r="G15" s="5"/>
    </row>
  </sheetData>
  <mergeCells count="16"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8:R8"/>
    <mergeCell ref="A11:R11"/>
    <mergeCell ref="B3:B4"/>
    <mergeCell ref="S3:S4"/>
    <mergeCell ref="T3:T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6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9" style="5" customWidth="1"/>
    <col min="3" max="3" width="26.33203125" style="5" bestFit="1" customWidth="1"/>
    <col min="4" max="4" width="21.5" style="5" bestFit="1" customWidth="1"/>
    <col min="5" max="5" width="10.5" style="10" bestFit="1" customWidth="1"/>
    <col min="6" max="6" width="30.33203125" style="5" bestFit="1" customWidth="1"/>
    <col min="7" max="9" width="5.5" style="19" customWidth="1"/>
    <col min="10" max="10" width="4.83203125" style="19" customWidth="1"/>
    <col min="11" max="13" width="5.5" style="19" customWidth="1"/>
    <col min="14" max="14" width="4.83203125" style="19" customWidth="1"/>
    <col min="15" max="15" width="7.83203125" style="6" bestFit="1" customWidth="1"/>
    <col min="16" max="16" width="8.5" style="6" bestFit="1" customWidth="1"/>
    <col min="17" max="17" width="15.6640625" style="5" bestFit="1" customWidth="1"/>
    <col min="18" max="16384" width="9.1640625" style="3"/>
  </cols>
  <sheetData>
    <row r="1" spans="1:17" s="2" customFormat="1" ht="29" customHeight="1">
      <c r="A1" s="62" t="s">
        <v>252</v>
      </c>
      <c r="B1" s="63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5"/>
    </row>
    <row r="2" spans="1:17" s="2" customFormat="1" ht="62" customHeight="1" thickBot="1">
      <c r="A2" s="66"/>
      <c r="B2" s="67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9"/>
    </row>
    <row r="3" spans="1:17" s="1" customFormat="1" ht="12.75" customHeight="1">
      <c r="A3" s="70" t="s">
        <v>269</v>
      </c>
      <c r="B3" s="52" t="s">
        <v>0</v>
      </c>
      <c r="C3" s="72" t="s">
        <v>282</v>
      </c>
      <c r="D3" s="72" t="s">
        <v>6</v>
      </c>
      <c r="E3" s="56" t="s">
        <v>283</v>
      </c>
      <c r="F3" s="74" t="s">
        <v>5</v>
      </c>
      <c r="G3" s="74" t="s">
        <v>18</v>
      </c>
      <c r="H3" s="74"/>
      <c r="I3" s="74"/>
      <c r="J3" s="74"/>
      <c r="K3" s="74" t="s">
        <v>19</v>
      </c>
      <c r="L3" s="74"/>
      <c r="M3" s="74"/>
      <c r="N3" s="74"/>
      <c r="O3" s="56" t="s">
        <v>1</v>
      </c>
      <c r="P3" s="56" t="s">
        <v>3</v>
      </c>
      <c r="Q3" s="58" t="s">
        <v>2</v>
      </c>
    </row>
    <row r="4" spans="1:17" s="1" customFormat="1" ht="21" customHeight="1" thickBot="1">
      <c r="A4" s="71"/>
      <c r="B4" s="53"/>
      <c r="C4" s="73"/>
      <c r="D4" s="73"/>
      <c r="E4" s="57"/>
      <c r="F4" s="73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57"/>
      <c r="P4" s="57"/>
      <c r="Q4" s="59"/>
    </row>
    <row r="5" spans="1:17" ht="16">
      <c r="A5" s="60" t="s">
        <v>29</v>
      </c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1:17">
      <c r="A6" s="23" t="s">
        <v>16</v>
      </c>
      <c r="B6" s="7" t="s">
        <v>225</v>
      </c>
      <c r="C6" s="7" t="s">
        <v>223</v>
      </c>
      <c r="D6" s="7" t="s">
        <v>224</v>
      </c>
      <c r="E6" s="8" t="s">
        <v>286</v>
      </c>
      <c r="F6" s="7" t="s">
        <v>272</v>
      </c>
      <c r="G6" s="21" t="s">
        <v>171</v>
      </c>
      <c r="H6" s="21" t="s">
        <v>203</v>
      </c>
      <c r="I6" s="21" t="s">
        <v>204</v>
      </c>
      <c r="J6" s="23"/>
      <c r="K6" s="21" t="s">
        <v>33</v>
      </c>
      <c r="L6" s="21" t="s">
        <v>136</v>
      </c>
      <c r="M6" s="21" t="s">
        <v>184</v>
      </c>
      <c r="N6" s="23"/>
      <c r="O6" s="9" t="str">
        <f>"310,0"</f>
        <v>310,0</v>
      </c>
      <c r="P6" s="9" t="str">
        <f>"209,2190"</f>
        <v>209,2190</v>
      </c>
      <c r="Q6" s="7"/>
    </row>
  </sheetData>
  <mergeCells count="13">
    <mergeCell ref="A5:N5"/>
    <mergeCell ref="B3:B4"/>
    <mergeCell ref="A1:Q2"/>
    <mergeCell ref="A3:A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47"/>
  <sheetViews>
    <sheetView topLeftCell="A11" workbookViewId="0">
      <selection activeCell="E38" sqref="E38"/>
    </sheetView>
  </sheetViews>
  <sheetFormatPr baseColWidth="10" defaultColWidth="9.1640625" defaultRowHeight="13"/>
  <cols>
    <col min="1" max="1" width="7.5" style="5" bestFit="1" customWidth="1"/>
    <col min="2" max="2" width="22.83203125" style="5" customWidth="1"/>
    <col min="3" max="3" width="27.5" style="5" bestFit="1" customWidth="1"/>
    <col min="4" max="4" width="21.5" style="5" bestFit="1" customWidth="1"/>
    <col min="5" max="5" width="10.5" style="10" bestFit="1" customWidth="1"/>
    <col min="6" max="6" width="39.33203125" style="5" customWidth="1"/>
    <col min="7" max="9" width="5.6640625" style="19" bestFit="1" customWidth="1"/>
    <col min="10" max="10" width="4.33203125" style="19" bestFit="1" customWidth="1"/>
    <col min="11" max="11" width="10.5" style="20" bestFit="1" customWidth="1"/>
    <col min="12" max="12" width="8.6640625" style="6" bestFit="1" customWidth="1"/>
    <col min="13" max="13" width="20.6640625" style="5" customWidth="1"/>
    <col min="14" max="16384" width="9.1640625" style="3"/>
  </cols>
  <sheetData>
    <row r="1" spans="1:13" s="2" customFormat="1" ht="29" customHeight="1">
      <c r="A1" s="62" t="s">
        <v>253</v>
      </c>
      <c r="B1" s="63"/>
      <c r="C1" s="64"/>
      <c r="D1" s="64"/>
      <c r="E1" s="64"/>
      <c r="F1" s="64"/>
      <c r="G1" s="64"/>
      <c r="H1" s="64"/>
      <c r="I1" s="64"/>
      <c r="J1" s="64"/>
      <c r="K1" s="64"/>
      <c r="L1" s="64"/>
      <c r="M1" s="65"/>
    </row>
    <row r="2" spans="1:13" s="2" customFormat="1" ht="62" customHeight="1" thickBot="1">
      <c r="A2" s="66"/>
      <c r="B2" s="67"/>
      <c r="C2" s="68"/>
      <c r="D2" s="68"/>
      <c r="E2" s="68"/>
      <c r="F2" s="68"/>
      <c r="G2" s="68"/>
      <c r="H2" s="68"/>
      <c r="I2" s="68"/>
      <c r="J2" s="68"/>
      <c r="K2" s="68"/>
      <c r="L2" s="68"/>
      <c r="M2" s="69"/>
    </row>
    <row r="3" spans="1:13" s="1" customFormat="1" ht="12.75" customHeight="1">
      <c r="A3" s="70" t="s">
        <v>269</v>
      </c>
      <c r="B3" s="52" t="s">
        <v>0</v>
      </c>
      <c r="C3" s="72" t="s">
        <v>282</v>
      </c>
      <c r="D3" s="72" t="s">
        <v>6</v>
      </c>
      <c r="E3" s="56" t="s">
        <v>283</v>
      </c>
      <c r="F3" s="74" t="s">
        <v>5</v>
      </c>
      <c r="G3" s="74" t="s">
        <v>18</v>
      </c>
      <c r="H3" s="74"/>
      <c r="I3" s="74"/>
      <c r="J3" s="74"/>
      <c r="K3" s="54" t="s">
        <v>15</v>
      </c>
      <c r="L3" s="56" t="s">
        <v>3</v>
      </c>
      <c r="M3" s="58" t="s">
        <v>2</v>
      </c>
    </row>
    <row r="4" spans="1:13" s="1" customFormat="1" ht="21" customHeight="1" thickBot="1">
      <c r="A4" s="71"/>
      <c r="B4" s="53"/>
      <c r="C4" s="73"/>
      <c r="D4" s="73"/>
      <c r="E4" s="57"/>
      <c r="F4" s="73"/>
      <c r="G4" s="4">
        <v>1</v>
      </c>
      <c r="H4" s="4">
        <v>2</v>
      </c>
      <c r="I4" s="4">
        <v>3</v>
      </c>
      <c r="J4" s="4" t="s">
        <v>4</v>
      </c>
      <c r="K4" s="55"/>
      <c r="L4" s="57"/>
      <c r="M4" s="59"/>
    </row>
    <row r="5" spans="1:13" ht="16">
      <c r="A5" s="60" t="s">
        <v>149</v>
      </c>
      <c r="B5" s="60"/>
      <c r="C5" s="61"/>
      <c r="D5" s="61"/>
      <c r="E5" s="61"/>
      <c r="F5" s="61"/>
      <c r="G5" s="61"/>
      <c r="H5" s="61"/>
      <c r="I5" s="61"/>
      <c r="J5" s="61"/>
    </row>
    <row r="6" spans="1:13">
      <c r="A6" s="32" t="s">
        <v>16</v>
      </c>
      <c r="B6" s="24" t="s">
        <v>186</v>
      </c>
      <c r="C6" s="24" t="s">
        <v>150</v>
      </c>
      <c r="D6" s="24" t="s">
        <v>151</v>
      </c>
      <c r="E6" s="25" t="s">
        <v>286</v>
      </c>
      <c r="F6" s="24" t="s">
        <v>273</v>
      </c>
      <c r="G6" s="30" t="s">
        <v>79</v>
      </c>
      <c r="H6" s="30" t="s">
        <v>57</v>
      </c>
      <c r="I6" s="31" t="s">
        <v>70</v>
      </c>
      <c r="J6" s="32"/>
      <c r="K6" s="47" t="str">
        <f>"62,5"</f>
        <v>62,5</v>
      </c>
      <c r="L6" s="26" t="str">
        <f>"73,8500"</f>
        <v>73,8500</v>
      </c>
      <c r="M6" s="43"/>
    </row>
    <row r="7" spans="1:13">
      <c r="A7" s="35" t="s">
        <v>16</v>
      </c>
      <c r="B7" s="27" t="s">
        <v>187</v>
      </c>
      <c r="C7" s="27" t="s">
        <v>152</v>
      </c>
      <c r="D7" s="27" t="s">
        <v>153</v>
      </c>
      <c r="E7" s="28" t="s">
        <v>287</v>
      </c>
      <c r="F7" s="27" t="s">
        <v>274</v>
      </c>
      <c r="G7" s="34" t="s">
        <v>58</v>
      </c>
      <c r="H7" s="34" t="s">
        <v>58</v>
      </c>
      <c r="I7" s="33" t="s">
        <v>154</v>
      </c>
      <c r="J7" s="35"/>
      <c r="K7" s="48" t="str">
        <f>"72,5"</f>
        <v>72,5</v>
      </c>
      <c r="L7" s="29" t="str">
        <f>"86,9468"</f>
        <v>86,9468</v>
      </c>
      <c r="M7" s="44" t="s">
        <v>144</v>
      </c>
    </row>
    <row r="9" spans="1:13" ht="16">
      <c r="A9" s="50" t="s">
        <v>155</v>
      </c>
      <c r="B9" s="50"/>
      <c r="C9" s="50"/>
      <c r="D9" s="50"/>
      <c r="E9" s="51"/>
      <c r="F9" s="50"/>
      <c r="G9" s="50"/>
      <c r="H9" s="50"/>
      <c r="I9" s="50"/>
      <c r="J9" s="50"/>
    </row>
    <row r="10" spans="1:13">
      <c r="A10" s="23" t="s">
        <v>16</v>
      </c>
      <c r="B10" s="7" t="s">
        <v>188</v>
      </c>
      <c r="C10" s="7" t="s">
        <v>156</v>
      </c>
      <c r="D10" s="7" t="s">
        <v>157</v>
      </c>
      <c r="E10" s="8" t="s">
        <v>287</v>
      </c>
      <c r="F10" s="7" t="s">
        <v>270</v>
      </c>
      <c r="G10" s="21" t="s">
        <v>68</v>
      </c>
      <c r="H10" s="22" t="s">
        <v>56</v>
      </c>
      <c r="I10" s="22" t="s">
        <v>56</v>
      </c>
      <c r="J10" s="23"/>
      <c r="K10" s="46" t="str">
        <f>"50,0"</f>
        <v>50,0</v>
      </c>
      <c r="L10" s="9" t="str">
        <f>"53,9955"</f>
        <v>53,9955</v>
      </c>
      <c r="M10" s="7" t="s">
        <v>75</v>
      </c>
    </row>
    <row r="12" spans="1:13" ht="16">
      <c r="A12" s="50" t="s">
        <v>80</v>
      </c>
      <c r="B12" s="50"/>
      <c r="C12" s="50"/>
      <c r="D12" s="50"/>
      <c r="E12" s="51"/>
      <c r="F12" s="50"/>
      <c r="G12" s="50"/>
      <c r="H12" s="50"/>
      <c r="I12" s="50"/>
      <c r="J12" s="50"/>
    </row>
    <row r="13" spans="1:13">
      <c r="A13" s="23" t="s">
        <v>16</v>
      </c>
      <c r="B13" s="7" t="s">
        <v>189</v>
      </c>
      <c r="C13" s="7" t="s">
        <v>158</v>
      </c>
      <c r="D13" s="7" t="s">
        <v>159</v>
      </c>
      <c r="E13" s="8" t="s">
        <v>288</v>
      </c>
      <c r="F13" s="7" t="s">
        <v>275</v>
      </c>
      <c r="G13" s="21" t="s">
        <v>73</v>
      </c>
      <c r="H13" s="21" t="s">
        <v>23</v>
      </c>
      <c r="I13" s="21" t="s">
        <v>24</v>
      </c>
      <c r="J13" s="23"/>
      <c r="K13" s="46" t="str">
        <f>"90,0"</f>
        <v>90,0</v>
      </c>
      <c r="L13" s="9" t="str">
        <f>"96,4743"</f>
        <v>96,4743</v>
      </c>
      <c r="M13" s="42"/>
    </row>
    <row r="15" spans="1:13" ht="16">
      <c r="A15" s="50" t="s">
        <v>64</v>
      </c>
      <c r="B15" s="50"/>
      <c r="C15" s="50"/>
      <c r="D15" s="50"/>
      <c r="E15" s="51"/>
      <c r="F15" s="50"/>
      <c r="G15" s="50"/>
      <c r="H15" s="50"/>
      <c r="I15" s="50"/>
      <c r="J15" s="50"/>
    </row>
    <row r="16" spans="1:13">
      <c r="A16" s="32" t="s">
        <v>16</v>
      </c>
      <c r="B16" s="24" t="s">
        <v>140</v>
      </c>
      <c r="C16" s="24" t="s">
        <v>106</v>
      </c>
      <c r="D16" s="24" t="s">
        <v>107</v>
      </c>
      <c r="E16" s="25" t="s">
        <v>289</v>
      </c>
      <c r="F16" s="24" t="s">
        <v>270</v>
      </c>
      <c r="G16" s="30" t="s">
        <v>23</v>
      </c>
      <c r="H16" s="30" t="s">
        <v>24</v>
      </c>
      <c r="I16" s="30" t="s">
        <v>108</v>
      </c>
      <c r="J16" s="32"/>
      <c r="K16" s="47" t="str">
        <f>"95,0"</f>
        <v>95,0</v>
      </c>
      <c r="L16" s="26" t="str">
        <f>"70,6515"</f>
        <v>70,6515</v>
      </c>
      <c r="M16" s="24" t="s">
        <v>75</v>
      </c>
    </row>
    <row r="17" spans="1:13">
      <c r="A17" s="39" t="s">
        <v>16</v>
      </c>
      <c r="B17" s="36" t="s">
        <v>190</v>
      </c>
      <c r="C17" s="36" t="s">
        <v>160</v>
      </c>
      <c r="D17" s="36" t="s">
        <v>78</v>
      </c>
      <c r="E17" s="37" t="s">
        <v>290</v>
      </c>
      <c r="F17" s="36" t="s">
        <v>276</v>
      </c>
      <c r="G17" s="40" t="s">
        <v>161</v>
      </c>
      <c r="H17" s="41" t="s">
        <v>162</v>
      </c>
      <c r="I17" s="41" t="s">
        <v>163</v>
      </c>
      <c r="J17" s="39"/>
      <c r="K17" s="49" t="str">
        <f>"105,0"</f>
        <v>105,0</v>
      </c>
      <c r="L17" s="38" t="str">
        <f>"79,7475"</f>
        <v>79,7475</v>
      </c>
      <c r="M17" s="36"/>
    </row>
    <row r="18" spans="1:13">
      <c r="A18" s="35" t="s">
        <v>49</v>
      </c>
      <c r="B18" s="27" t="s">
        <v>141</v>
      </c>
      <c r="C18" s="27" t="s">
        <v>109</v>
      </c>
      <c r="D18" s="27" t="s">
        <v>110</v>
      </c>
      <c r="E18" s="28" t="s">
        <v>286</v>
      </c>
      <c r="F18" s="27" t="s">
        <v>270</v>
      </c>
      <c r="G18" s="34" t="s">
        <v>111</v>
      </c>
      <c r="H18" s="35"/>
      <c r="I18" s="35"/>
      <c r="J18" s="35"/>
      <c r="K18" s="48">
        <v>0</v>
      </c>
      <c r="L18" s="29" t="str">
        <f>"0,0000"</f>
        <v>0,0000</v>
      </c>
      <c r="M18" s="27" t="s">
        <v>75</v>
      </c>
    </row>
    <row r="20" spans="1:13" ht="16">
      <c r="A20" s="50" t="s">
        <v>29</v>
      </c>
      <c r="B20" s="50"/>
      <c r="C20" s="50"/>
      <c r="D20" s="50"/>
      <c r="E20" s="51"/>
      <c r="F20" s="50"/>
      <c r="G20" s="50"/>
      <c r="H20" s="50"/>
      <c r="I20" s="50"/>
      <c r="J20" s="50"/>
    </row>
    <row r="21" spans="1:13">
      <c r="A21" s="23" t="s">
        <v>16</v>
      </c>
      <c r="B21" s="7" t="s">
        <v>50</v>
      </c>
      <c r="C21" s="7" t="s">
        <v>31</v>
      </c>
      <c r="D21" s="7" t="s">
        <v>32</v>
      </c>
      <c r="E21" s="8" t="s">
        <v>286</v>
      </c>
      <c r="F21" s="7" t="s">
        <v>273</v>
      </c>
      <c r="G21" s="21" t="s">
        <v>42</v>
      </c>
      <c r="H21" s="21" t="s">
        <v>34</v>
      </c>
      <c r="I21" s="21" t="s">
        <v>43</v>
      </c>
      <c r="J21" s="23"/>
      <c r="K21" s="46" t="str">
        <f>"150,0"</f>
        <v>150,0</v>
      </c>
      <c r="L21" s="9" t="str">
        <f>"100,7100"</f>
        <v>100,7100</v>
      </c>
      <c r="M21" s="7" t="s">
        <v>36</v>
      </c>
    </row>
    <row r="23" spans="1:13" ht="16">
      <c r="A23" s="50" t="s">
        <v>80</v>
      </c>
      <c r="B23" s="50"/>
      <c r="C23" s="50"/>
      <c r="D23" s="50"/>
      <c r="E23" s="51"/>
      <c r="F23" s="50"/>
      <c r="G23" s="50"/>
      <c r="H23" s="50"/>
      <c r="I23" s="50"/>
      <c r="J23" s="50"/>
    </row>
    <row r="24" spans="1:13">
      <c r="A24" s="32" t="s">
        <v>16</v>
      </c>
      <c r="B24" s="24" t="s">
        <v>191</v>
      </c>
      <c r="C24" s="24" t="s">
        <v>165</v>
      </c>
      <c r="D24" s="24" t="s">
        <v>166</v>
      </c>
      <c r="E24" s="25" t="s">
        <v>286</v>
      </c>
      <c r="F24" s="24" t="s">
        <v>275</v>
      </c>
      <c r="G24" s="30" t="s">
        <v>132</v>
      </c>
      <c r="H24" s="30" t="s">
        <v>101</v>
      </c>
      <c r="I24" s="30" t="s">
        <v>167</v>
      </c>
      <c r="J24" s="32"/>
      <c r="K24" s="47" t="str">
        <f>"162,5"</f>
        <v>162,5</v>
      </c>
      <c r="L24" s="26" t="str">
        <f>"104,6500"</f>
        <v>104,6500</v>
      </c>
      <c r="M24" s="43" t="s">
        <v>248</v>
      </c>
    </row>
    <row r="25" spans="1:13">
      <c r="A25" s="39" t="s">
        <v>90</v>
      </c>
      <c r="B25" s="36" t="s">
        <v>192</v>
      </c>
      <c r="C25" s="36" t="s">
        <v>168</v>
      </c>
      <c r="D25" s="36" t="s">
        <v>169</v>
      </c>
      <c r="E25" s="37" t="s">
        <v>286</v>
      </c>
      <c r="F25" s="36" t="s">
        <v>275</v>
      </c>
      <c r="G25" s="40" t="s">
        <v>42</v>
      </c>
      <c r="H25" s="41" t="s">
        <v>170</v>
      </c>
      <c r="I25" s="41" t="s">
        <v>123</v>
      </c>
      <c r="J25" s="39"/>
      <c r="K25" s="49" t="str">
        <f>"140,0"</f>
        <v>140,0</v>
      </c>
      <c r="L25" s="38" t="str">
        <f>"89,7820"</f>
        <v>89,7820</v>
      </c>
      <c r="M25" s="36"/>
    </row>
    <row r="26" spans="1:13">
      <c r="A26" s="35" t="s">
        <v>193</v>
      </c>
      <c r="B26" s="27" t="s">
        <v>92</v>
      </c>
      <c r="C26" s="27" t="s">
        <v>81</v>
      </c>
      <c r="D26" s="27" t="s">
        <v>82</v>
      </c>
      <c r="E26" s="28" t="s">
        <v>286</v>
      </c>
      <c r="F26" s="27" t="s">
        <v>271</v>
      </c>
      <c r="G26" s="33" t="s">
        <v>73</v>
      </c>
      <c r="H26" s="34" t="s">
        <v>171</v>
      </c>
      <c r="I26" s="34" t="s">
        <v>171</v>
      </c>
      <c r="J26" s="35"/>
      <c r="K26" s="48" t="str">
        <f>"80,0"</f>
        <v>80,0</v>
      </c>
      <c r="L26" s="29" t="str">
        <f>"51,1280"</f>
        <v>51,1280</v>
      </c>
      <c r="M26" s="27"/>
    </row>
    <row r="28" spans="1:13" ht="16">
      <c r="A28" s="50" t="s">
        <v>124</v>
      </c>
      <c r="B28" s="50"/>
      <c r="C28" s="50"/>
      <c r="D28" s="50"/>
      <c r="E28" s="51"/>
      <c r="F28" s="50"/>
      <c r="G28" s="50"/>
      <c r="H28" s="50"/>
      <c r="I28" s="50"/>
      <c r="J28" s="50"/>
    </row>
    <row r="29" spans="1:13">
      <c r="A29" s="32" t="s">
        <v>16</v>
      </c>
      <c r="B29" s="24" t="s">
        <v>194</v>
      </c>
      <c r="C29" s="24" t="s">
        <v>172</v>
      </c>
      <c r="D29" s="24" t="s">
        <v>173</v>
      </c>
      <c r="E29" s="25" t="s">
        <v>286</v>
      </c>
      <c r="F29" s="24" t="s">
        <v>274</v>
      </c>
      <c r="G29" s="30" t="s">
        <v>132</v>
      </c>
      <c r="H29" s="30" t="s">
        <v>167</v>
      </c>
      <c r="I29" s="30" t="s">
        <v>174</v>
      </c>
      <c r="J29" s="32"/>
      <c r="K29" s="47" t="str">
        <f>"167,5"</f>
        <v>167,5</v>
      </c>
      <c r="L29" s="26" t="str">
        <f>"102,5602"</f>
        <v>102,5602</v>
      </c>
      <c r="M29" s="24"/>
    </row>
    <row r="30" spans="1:13">
      <c r="A30" s="39" t="s">
        <v>90</v>
      </c>
      <c r="B30" s="36" t="s">
        <v>195</v>
      </c>
      <c r="C30" s="36" t="s">
        <v>175</v>
      </c>
      <c r="D30" s="36" t="s">
        <v>176</v>
      </c>
      <c r="E30" s="37" t="s">
        <v>286</v>
      </c>
      <c r="F30" s="36" t="s">
        <v>273</v>
      </c>
      <c r="G30" s="40" t="s">
        <v>177</v>
      </c>
      <c r="H30" s="40" t="s">
        <v>34</v>
      </c>
      <c r="I30" s="41" t="s">
        <v>43</v>
      </c>
      <c r="J30" s="39"/>
      <c r="K30" s="49" t="str">
        <f>"145,0"</f>
        <v>145,0</v>
      </c>
      <c r="L30" s="38" t="str">
        <f>"88,3920"</f>
        <v>88,3920</v>
      </c>
      <c r="M30" s="45"/>
    </row>
    <row r="31" spans="1:13">
      <c r="A31" s="35" t="s">
        <v>193</v>
      </c>
      <c r="B31" s="27" t="s">
        <v>196</v>
      </c>
      <c r="C31" s="27" t="s">
        <v>178</v>
      </c>
      <c r="D31" s="27" t="s">
        <v>179</v>
      </c>
      <c r="E31" s="28" t="s">
        <v>286</v>
      </c>
      <c r="F31" s="27" t="s">
        <v>270</v>
      </c>
      <c r="G31" s="33" t="s">
        <v>177</v>
      </c>
      <c r="H31" s="34" t="s">
        <v>42</v>
      </c>
      <c r="I31" s="34" t="s">
        <v>42</v>
      </c>
      <c r="J31" s="35"/>
      <c r="K31" s="48" t="str">
        <f>"135,0"</f>
        <v>135,0</v>
      </c>
      <c r="L31" s="29" t="str">
        <f>"83,8485"</f>
        <v>83,8485</v>
      </c>
      <c r="M31" s="27" t="s">
        <v>75</v>
      </c>
    </row>
    <row r="33" spans="1:13" ht="16">
      <c r="A33" s="50" t="s">
        <v>133</v>
      </c>
      <c r="B33" s="50"/>
      <c r="C33" s="50"/>
      <c r="D33" s="50"/>
      <c r="E33" s="51"/>
      <c r="F33" s="50"/>
      <c r="G33" s="50"/>
      <c r="H33" s="50"/>
      <c r="I33" s="50"/>
      <c r="J33" s="50"/>
    </row>
    <row r="34" spans="1:13">
      <c r="A34" s="23" t="s">
        <v>16</v>
      </c>
      <c r="B34" s="7" t="s">
        <v>148</v>
      </c>
      <c r="C34" s="7" t="s">
        <v>128</v>
      </c>
      <c r="D34" s="7" t="s">
        <v>135</v>
      </c>
      <c r="E34" s="8" t="s">
        <v>286</v>
      </c>
      <c r="F34" s="7" t="s">
        <v>270</v>
      </c>
      <c r="G34" s="21" t="s">
        <v>136</v>
      </c>
      <c r="H34" s="21" t="s">
        <v>137</v>
      </c>
      <c r="I34" s="22" t="s">
        <v>138</v>
      </c>
      <c r="J34" s="23"/>
      <c r="K34" s="46" t="str">
        <f>"192,5"</f>
        <v>192,5</v>
      </c>
      <c r="L34" s="9" t="str">
        <f>"108,8780"</f>
        <v>108,8780</v>
      </c>
      <c r="M34" s="7"/>
    </row>
    <row r="36" spans="1:13" ht="16">
      <c r="A36" s="50" t="s">
        <v>180</v>
      </c>
      <c r="B36" s="50"/>
      <c r="C36" s="50"/>
      <c r="D36" s="50"/>
      <c r="E36" s="51"/>
      <c r="F36" s="50"/>
      <c r="G36" s="50"/>
      <c r="H36" s="50"/>
      <c r="I36" s="50"/>
      <c r="J36" s="50"/>
    </row>
    <row r="37" spans="1:13">
      <c r="A37" s="23" t="s">
        <v>16</v>
      </c>
      <c r="B37" s="7" t="s">
        <v>197</v>
      </c>
      <c r="C37" s="7" t="s">
        <v>182</v>
      </c>
      <c r="D37" s="7" t="s">
        <v>183</v>
      </c>
      <c r="E37" s="8" t="s">
        <v>286</v>
      </c>
      <c r="F37" s="7" t="s">
        <v>274</v>
      </c>
      <c r="G37" s="21" t="s">
        <v>96</v>
      </c>
      <c r="H37" s="21" t="s">
        <v>184</v>
      </c>
      <c r="I37" s="22" t="s">
        <v>40</v>
      </c>
      <c r="J37" s="23"/>
      <c r="K37" s="46" t="str">
        <f>"195,0"</f>
        <v>195,0</v>
      </c>
      <c r="L37" s="9" t="str">
        <f>"108,2835"</f>
        <v>108,2835</v>
      </c>
      <c r="M37" s="7" t="s">
        <v>93</v>
      </c>
    </row>
    <row r="39" spans="1:13">
      <c r="G39" s="5"/>
      <c r="M39" s="6"/>
    </row>
    <row r="40" spans="1:13">
      <c r="M40" s="6"/>
    </row>
    <row r="41" spans="1:13" ht="18">
      <c r="B41" s="12" t="s">
        <v>7</v>
      </c>
      <c r="C41" s="12"/>
      <c r="G41" s="3"/>
      <c r="M41" s="6"/>
    </row>
    <row r="42" spans="1:13" ht="16">
      <c r="B42" s="13" t="s">
        <v>8</v>
      </c>
      <c r="C42" s="13"/>
      <c r="G42" s="3"/>
      <c r="M42" s="6"/>
    </row>
    <row r="43" spans="1:13" ht="14">
      <c r="B43" s="14"/>
      <c r="C43" s="15" t="s">
        <v>9</v>
      </c>
      <c r="G43" s="3"/>
      <c r="M43" s="6"/>
    </row>
    <row r="44" spans="1:13" ht="14">
      <c r="B44" s="16" t="s">
        <v>10</v>
      </c>
      <c r="C44" s="16" t="s">
        <v>11</v>
      </c>
      <c r="D44" s="16" t="s">
        <v>249</v>
      </c>
      <c r="E44" s="17" t="s">
        <v>13</v>
      </c>
      <c r="F44" s="16" t="s">
        <v>14</v>
      </c>
      <c r="G44" s="3"/>
      <c r="M44" s="6"/>
    </row>
    <row r="45" spans="1:13">
      <c r="B45" s="5" t="s">
        <v>134</v>
      </c>
      <c r="C45" s="5" t="s">
        <v>9</v>
      </c>
      <c r="D45" s="19" t="s">
        <v>139</v>
      </c>
      <c r="E45" s="20">
        <v>192.5</v>
      </c>
      <c r="F45" s="18">
        <v>108.877995759249</v>
      </c>
      <c r="G45" s="3"/>
      <c r="M45" s="6"/>
    </row>
    <row r="46" spans="1:13">
      <c r="B46" s="5" t="s">
        <v>181</v>
      </c>
      <c r="C46" s="5" t="s">
        <v>9</v>
      </c>
      <c r="D46" s="19" t="s">
        <v>185</v>
      </c>
      <c r="E46" s="20">
        <v>195</v>
      </c>
      <c r="F46" s="18">
        <v>108.28349947929399</v>
      </c>
      <c r="G46" s="3"/>
      <c r="M46" s="6"/>
    </row>
    <row r="47" spans="1:13">
      <c r="B47" s="5" t="s">
        <v>164</v>
      </c>
      <c r="C47" s="5" t="s">
        <v>9</v>
      </c>
      <c r="D47" s="19" t="s">
        <v>103</v>
      </c>
      <c r="E47" s="20">
        <v>162.5</v>
      </c>
      <c r="F47" s="18">
        <v>104.649998992682</v>
      </c>
      <c r="G47" s="5"/>
      <c r="M47" s="6"/>
    </row>
  </sheetData>
  <mergeCells count="20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33:J33"/>
    <mergeCell ref="A36:J36"/>
    <mergeCell ref="B3:B4"/>
    <mergeCell ref="A9:J9"/>
    <mergeCell ref="A12:J12"/>
    <mergeCell ref="A15:J15"/>
    <mergeCell ref="A20:J20"/>
    <mergeCell ref="A23:J23"/>
    <mergeCell ref="A28:J2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34"/>
  <sheetViews>
    <sheetView workbookViewId="0">
      <selection activeCell="E25" sqref="E25"/>
    </sheetView>
  </sheetViews>
  <sheetFormatPr baseColWidth="10" defaultColWidth="9.1640625" defaultRowHeight="13"/>
  <cols>
    <col min="1" max="1" width="7.5" style="5" bestFit="1" customWidth="1"/>
    <col min="2" max="2" width="23.33203125" style="5" customWidth="1"/>
    <col min="3" max="3" width="29.6640625" style="5" customWidth="1"/>
    <col min="4" max="4" width="21.5" style="5" bestFit="1" customWidth="1"/>
    <col min="5" max="5" width="10.5" style="10" bestFit="1" customWidth="1"/>
    <col min="6" max="6" width="36.1640625" style="5" customWidth="1"/>
    <col min="7" max="9" width="5.6640625" style="19" bestFit="1" customWidth="1"/>
    <col min="10" max="10" width="4.33203125" style="19" bestFit="1" customWidth="1"/>
    <col min="11" max="11" width="10.5" style="20" bestFit="1" customWidth="1"/>
    <col min="12" max="12" width="8.6640625" style="6" bestFit="1" customWidth="1"/>
    <col min="13" max="13" width="20.6640625" style="5" customWidth="1"/>
    <col min="14" max="16384" width="9.1640625" style="3"/>
  </cols>
  <sheetData>
    <row r="1" spans="1:13" s="2" customFormat="1" ht="29" customHeight="1">
      <c r="A1" s="62" t="s">
        <v>254</v>
      </c>
      <c r="B1" s="63"/>
      <c r="C1" s="64"/>
      <c r="D1" s="64"/>
      <c r="E1" s="64"/>
      <c r="F1" s="64"/>
      <c r="G1" s="64"/>
      <c r="H1" s="64"/>
      <c r="I1" s="64"/>
      <c r="J1" s="64"/>
      <c r="K1" s="64"/>
      <c r="L1" s="64"/>
      <c r="M1" s="65"/>
    </row>
    <row r="2" spans="1:13" s="2" customFormat="1" ht="62" customHeight="1" thickBot="1">
      <c r="A2" s="66"/>
      <c r="B2" s="67"/>
      <c r="C2" s="68"/>
      <c r="D2" s="68"/>
      <c r="E2" s="68"/>
      <c r="F2" s="68"/>
      <c r="G2" s="68"/>
      <c r="H2" s="68"/>
      <c r="I2" s="68"/>
      <c r="J2" s="68"/>
      <c r="K2" s="68"/>
      <c r="L2" s="68"/>
      <c r="M2" s="69"/>
    </row>
    <row r="3" spans="1:13" s="1" customFormat="1" ht="12.75" customHeight="1">
      <c r="A3" s="70" t="s">
        <v>269</v>
      </c>
      <c r="B3" s="52" t="s">
        <v>0</v>
      </c>
      <c r="C3" s="72" t="s">
        <v>282</v>
      </c>
      <c r="D3" s="72" t="s">
        <v>6</v>
      </c>
      <c r="E3" s="56" t="s">
        <v>283</v>
      </c>
      <c r="F3" s="74" t="s">
        <v>5</v>
      </c>
      <c r="G3" s="74" t="s">
        <v>18</v>
      </c>
      <c r="H3" s="74"/>
      <c r="I3" s="74"/>
      <c r="J3" s="74"/>
      <c r="K3" s="54" t="s">
        <v>15</v>
      </c>
      <c r="L3" s="56" t="s">
        <v>3</v>
      </c>
      <c r="M3" s="58" t="s">
        <v>2</v>
      </c>
    </row>
    <row r="4" spans="1:13" s="1" customFormat="1" ht="21" customHeight="1" thickBot="1">
      <c r="A4" s="71"/>
      <c r="B4" s="53"/>
      <c r="C4" s="73"/>
      <c r="D4" s="73"/>
      <c r="E4" s="57"/>
      <c r="F4" s="73"/>
      <c r="G4" s="4">
        <v>1</v>
      </c>
      <c r="H4" s="4">
        <v>2</v>
      </c>
      <c r="I4" s="4">
        <v>3</v>
      </c>
      <c r="J4" s="4" t="s">
        <v>4</v>
      </c>
      <c r="K4" s="55"/>
      <c r="L4" s="57"/>
      <c r="M4" s="59"/>
    </row>
    <row r="5" spans="1:13" ht="16">
      <c r="A5" s="60" t="s">
        <v>64</v>
      </c>
      <c r="B5" s="60"/>
      <c r="C5" s="61"/>
      <c r="D5" s="61"/>
      <c r="E5" s="61"/>
      <c r="F5" s="61"/>
      <c r="G5" s="61"/>
      <c r="H5" s="61"/>
      <c r="I5" s="61"/>
      <c r="J5" s="61"/>
    </row>
    <row r="6" spans="1:13">
      <c r="A6" s="32" t="s">
        <v>16</v>
      </c>
      <c r="B6" s="24" t="s">
        <v>140</v>
      </c>
      <c r="C6" s="24" t="s">
        <v>106</v>
      </c>
      <c r="D6" s="24" t="s">
        <v>107</v>
      </c>
      <c r="E6" s="25" t="s">
        <v>289</v>
      </c>
      <c r="F6" s="24" t="s">
        <v>270</v>
      </c>
      <c r="G6" s="30" t="s">
        <v>23</v>
      </c>
      <c r="H6" s="30" t="s">
        <v>24</v>
      </c>
      <c r="I6" s="30" t="s">
        <v>108</v>
      </c>
      <c r="J6" s="32"/>
      <c r="K6" s="47" t="str">
        <f>"95,0"</f>
        <v>95,0</v>
      </c>
      <c r="L6" s="26" t="str">
        <f>"70,6515"</f>
        <v>70,6515</v>
      </c>
      <c r="M6" s="24" t="s">
        <v>75</v>
      </c>
    </row>
    <row r="7" spans="1:13">
      <c r="A7" s="35" t="s">
        <v>49</v>
      </c>
      <c r="B7" s="27" t="s">
        <v>141</v>
      </c>
      <c r="C7" s="27" t="s">
        <v>109</v>
      </c>
      <c r="D7" s="27" t="s">
        <v>110</v>
      </c>
      <c r="E7" s="28" t="s">
        <v>285</v>
      </c>
      <c r="F7" s="27" t="s">
        <v>270</v>
      </c>
      <c r="G7" s="34" t="s">
        <v>111</v>
      </c>
      <c r="H7" s="35"/>
      <c r="I7" s="35"/>
      <c r="J7" s="35"/>
      <c r="K7" s="48">
        <v>0</v>
      </c>
      <c r="L7" s="29" t="str">
        <f>"0,0000"</f>
        <v>0,0000</v>
      </c>
      <c r="M7" s="27" t="s">
        <v>75</v>
      </c>
    </row>
    <row r="9" spans="1:13" ht="16">
      <c r="A9" s="50" t="s">
        <v>29</v>
      </c>
      <c r="B9" s="50"/>
      <c r="C9" s="50"/>
      <c r="D9" s="50"/>
      <c r="E9" s="51"/>
      <c r="F9" s="50"/>
      <c r="G9" s="50"/>
      <c r="H9" s="50"/>
      <c r="I9" s="50"/>
      <c r="J9" s="50"/>
    </row>
    <row r="10" spans="1:13">
      <c r="A10" s="32" t="s">
        <v>16</v>
      </c>
      <c r="B10" s="24" t="s">
        <v>142</v>
      </c>
      <c r="C10" s="24" t="s">
        <v>112</v>
      </c>
      <c r="D10" s="24" t="s">
        <v>113</v>
      </c>
      <c r="E10" s="25" t="s">
        <v>286</v>
      </c>
      <c r="F10" s="24" t="s">
        <v>274</v>
      </c>
      <c r="G10" s="30" t="s">
        <v>114</v>
      </c>
      <c r="H10" s="31" t="s">
        <v>115</v>
      </c>
      <c r="I10" s="31" t="s">
        <v>115</v>
      </c>
      <c r="J10" s="32"/>
      <c r="K10" s="47" t="str">
        <f>"130,0"</f>
        <v>130,0</v>
      </c>
      <c r="L10" s="26" t="str">
        <f>"90,5970"</f>
        <v>90,5970</v>
      </c>
      <c r="M10" s="24"/>
    </row>
    <row r="11" spans="1:13">
      <c r="A11" s="35" t="s">
        <v>16</v>
      </c>
      <c r="B11" s="27" t="s">
        <v>143</v>
      </c>
      <c r="C11" s="27" t="s">
        <v>116</v>
      </c>
      <c r="D11" s="27" t="s">
        <v>117</v>
      </c>
      <c r="E11" s="28" t="s">
        <v>287</v>
      </c>
      <c r="F11" s="27" t="s">
        <v>277</v>
      </c>
      <c r="G11" s="33" t="s">
        <v>118</v>
      </c>
      <c r="H11" s="33" t="s">
        <v>115</v>
      </c>
      <c r="I11" s="33" t="s">
        <v>119</v>
      </c>
      <c r="J11" s="35"/>
      <c r="K11" s="48" t="str">
        <f>"142,5"</f>
        <v>142,5</v>
      </c>
      <c r="L11" s="29" t="str">
        <f>"101,4909"</f>
        <v>101,4909</v>
      </c>
      <c r="M11" s="27"/>
    </row>
    <row r="13" spans="1:13" ht="16">
      <c r="A13" s="50" t="s">
        <v>80</v>
      </c>
      <c r="B13" s="50"/>
      <c r="C13" s="50"/>
      <c r="D13" s="50"/>
      <c r="E13" s="51"/>
      <c r="F13" s="50"/>
      <c r="G13" s="50"/>
      <c r="H13" s="50"/>
      <c r="I13" s="50"/>
      <c r="J13" s="50"/>
    </row>
    <row r="14" spans="1:13">
      <c r="A14" s="23" t="s">
        <v>16</v>
      </c>
      <c r="B14" s="7" t="s">
        <v>144</v>
      </c>
      <c r="C14" s="7" t="s">
        <v>121</v>
      </c>
      <c r="D14" s="7" t="s">
        <v>122</v>
      </c>
      <c r="E14" s="8" t="s">
        <v>286</v>
      </c>
      <c r="F14" s="7" t="s">
        <v>274</v>
      </c>
      <c r="G14" s="21" t="s">
        <v>34</v>
      </c>
      <c r="H14" s="21" t="s">
        <v>123</v>
      </c>
      <c r="I14" s="21" t="s">
        <v>101</v>
      </c>
      <c r="J14" s="23"/>
      <c r="K14" s="46" t="str">
        <f>"160,0"</f>
        <v>160,0</v>
      </c>
      <c r="L14" s="9" t="str">
        <f>"106,1280"</f>
        <v>106,1280</v>
      </c>
      <c r="M14" s="7"/>
    </row>
    <row r="16" spans="1:13" ht="16">
      <c r="A16" s="50" t="s">
        <v>124</v>
      </c>
      <c r="B16" s="50"/>
      <c r="C16" s="50"/>
      <c r="D16" s="50"/>
      <c r="E16" s="51"/>
      <c r="F16" s="50"/>
      <c r="G16" s="50"/>
      <c r="H16" s="50"/>
      <c r="I16" s="50"/>
      <c r="J16" s="50"/>
    </row>
    <row r="17" spans="1:13">
      <c r="A17" s="23" t="s">
        <v>16</v>
      </c>
      <c r="B17" s="7" t="s">
        <v>145</v>
      </c>
      <c r="C17" s="7" t="s">
        <v>125</v>
      </c>
      <c r="D17" s="7" t="s">
        <v>126</v>
      </c>
      <c r="E17" s="8" t="s">
        <v>286</v>
      </c>
      <c r="F17" s="7" t="s">
        <v>274</v>
      </c>
      <c r="G17" s="21" t="s">
        <v>34</v>
      </c>
      <c r="H17" s="21" t="s">
        <v>123</v>
      </c>
      <c r="I17" s="22" t="s">
        <v>101</v>
      </c>
      <c r="J17" s="23"/>
      <c r="K17" s="46" t="str">
        <f>"152,5"</f>
        <v>152,5</v>
      </c>
      <c r="L17" s="9" t="str">
        <f>"94,5957"</f>
        <v>94,5957</v>
      </c>
      <c r="M17" s="7"/>
    </row>
    <row r="19" spans="1:13" ht="16">
      <c r="A19" s="50" t="s">
        <v>37</v>
      </c>
      <c r="B19" s="50"/>
      <c r="C19" s="50"/>
      <c r="D19" s="50"/>
      <c r="E19" s="51"/>
      <c r="F19" s="50"/>
      <c r="G19" s="50"/>
      <c r="H19" s="50"/>
      <c r="I19" s="50"/>
      <c r="J19" s="50"/>
    </row>
    <row r="20" spans="1:13">
      <c r="A20" s="32" t="s">
        <v>16</v>
      </c>
      <c r="B20" s="24" t="s">
        <v>146</v>
      </c>
      <c r="C20" s="24" t="s">
        <v>128</v>
      </c>
      <c r="D20" s="24" t="s">
        <v>129</v>
      </c>
      <c r="E20" s="25" t="s">
        <v>286</v>
      </c>
      <c r="F20" s="24" t="s">
        <v>273</v>
      </c>
      <c r="G20" s="30" t="s">
        <v>101</v>
      </c>
      <c r="H20" s="30" t="s">
        <v>83</v>
      </c>
      <c r="I20" s="30" t="s">
        <v>33</v>
      </c>
      <c r="J20" s="32"/>
      <c r="K20" s="47" t="str">
        <f>"175,0"</f>
        <v>175,0</v>
      </c>
      <c r="L20" s="26" t="str">
        <f>"104,6850"</f>
        <v>104,6850</v>
      </c>
      <c r="M20" s="24"/>
    </row>
    <row r="21" spans="1:13">
      <c r="A21" s="35" t="s">
        <v>16</v>
      </c>
      <c r="B21" s="27" t="s">
        <v>147</v>
      </c>
      <c r="C21" s="27" t="s">
        <v>130</v>
      </c>
      <c r="D21" s="27" t="s">
        <v>131</v>
      </c>
      <c r="E21" s="28" t="s">
        <v>287</v>
      </c>
      <c r="F21" s="27" t="s">
        <v>272</v>
      </c>
      <c r="G21" s="33" t="s">
        <v>42</v>
      </c>
      <c r="H21" s="33" t="s">
        <v>43</v>
      </c>
      <c r="I21" s="34" t="s">
        <v>132</v>
      </c>
      <c r="J21" s="35"/>
      <c r="K21" s="48" t="str">
        <f>"150,0"</f>
        <v>150,0</v>
      </c>
      <c r="L21" s="29" t="str">
        <f>"91,2038"</f>
        <v>91,2038</v>
      </c>
      <c r="M21" s="44"/>
    </row>
    <row r="23" spans="1:13" ht="16">
      <c r="A23" s="50" t="s">
        <v>133</v>
      </c>
      <c r="B23" s="50"/>
      <c r="C23" s="50"/>
      <c r="D23" s="50"/>
      <c r="E23" s="51"/>
      <c r="F23" s="50"/>
      <c r="G23" s="50"/>
      <c r="H23" s="50"/>
      <c r="I23" s="50"/>
      <c r="J23" s="50"/>
    </row>
    <row r="24" spans="1:13">
      <c r="A24" s="23" t="s">
        <v>16</v>
      </c>
      <c r="B24" s="7" t="s">
        <v>148</v>
      </c>
      <c r="C24" s="7" t="s">
        <v>128</v>
      </c>
      <c r="D24" s="7" t="s">
        <v>135</v>
      </c>
      <c r="E24" s="8" t="s">
        <v>286</v>
      </c>
      <c r="F24" s="7" t="s">
        <v>270</v>
      </c>
      <c r="G24" s="21" t="s">
        <v>136</v>
      </c>
      <c r="H24" s="21" t="s">
        <v>137</v>
      </c>
      <c r="I24" s="22" t="s">
        <v>138</v>
      </c>
      <c r="J24" s="23"/>
      <c r="K24" s="46" t="str">
        <f>"192,5"</f>
        <v>192,5</v>
      </c>
      <c r="L24" s="9" t="str">
        <f>"108,8780"</f>
        <v>108,8780</v>
      </c>
      <c r="M24" s="7"/>
    </row>
    <row r="26" spans="1:13">
      <c r="M26" s="6"/>
    </row>
    <row r="27" spans="1:13">
      <c r="M27" s="6"/>
    </row>
    <row r="28" spans="1:13" ht="18">
      <c r="B28" s="12" t="s">
        <v>7</v>
      </c>
      <c r="C28" s="12"/>
      <c r="M28" s="6"/>
    </row>
    <row r="29" spans="1:13" ht="16">
      <c r="B29" s="13" t="s">
        <v>8</v>
      </c>
      <c r="C29" s="13"/>
      <c r="M29" s="6"/>
    </row>
    <row r="30" spans="1:13" ht="14">
      <c r="B30" s="14"/>
      <c r="C30" s="15" t="s">
        <v>9</v>
      </c>
      <c r="M30" s="6"/>
    </row>
    <row r="31" spans="1:13" ht="14">
      <c r="B31" s="16" t="s">
        <v>10</v>
      </c>
      <c r="C31" s="16" t="s">
        <v>11</v>
      </c>
      <c r="D31" s="16" t="s">
        <v>249</v>
      </c>
      <c r="E31" s="17" t="s">
        <v>13</v>
      </c>
      <c r="F31" s="16" t="s">
        <v>14</v>
      </c>
      <c r="M31" s="6"/>
    </row>
    <row r="32" spans="1:13">
      <c r="B32" s="5" t="s">
        <v>134</v>
      </c>
      <c r="C32" s="5" t="s">
        <v>9</v>
      </c>
      <c r="D32" s="19" t="s">
        <v>139</v>
      </c>
      <c r="E32" s="20">
        <v>192.5</v>
      </c>
      <c r="F32" s="18">
        <v>108.877995759249</v>
      </c>
      <c r="M32" s="6"/>
    </row>
    <row r="33" spans="2:13">
      <c r="B33" s="5" t="s">
        <v>120</v>
      </c>
      <c r="C33" s="5" t="s">
        <v>9</v>
      </c>
      <c r="D33" s="19" t="s">
        <v>103</v>
      </c>
      <c r="E33" s="20">
        <v>160</v>
      </c>
      <c r="F33" s="18">
        <v>106.12799644470201</v>
      </c>
      <c r="G33" s="5"/>
      <c r="M33" s="6"/>
    </row>
    <row r="34" spans="2:13">
      <c r="B34" s="5" t="s">
        <v>127</v>
      </c>
      <c r="C34" s="5" t="s">
        <v>9</v>
      </c>
      <c r="D34" s="19" t="s">
        <v>47</v>
      </c>
      <c r="E34" s="20">
        <v>175</v>
      </c>
      <c r="F34" s="18">
        <v>104.6850040555</v>
      </c>
    </row>
  </sheetData>
  <mergeCells count="17"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  <mergeCell ref="A23:J23"/>
    <mergeCell ref="A5:J5"/>
    <mergeCell ref="A9:J9"/>
    <mergeCell ref="A13:J13"/>
    <mergeCell ref="A16:J16"/>
    <mergeCell ref="A19:J1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8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0.33203125" style="5" customWidth="1"/>
    <col min="3" max="3" width="26.33203125" style="5" bestFit="1" customWidth="1"/>
    <col min="4" max="4" width="21.5" style="5" bestFit="1" customWidth="1"/>
    <col min="5" max="5" width="10.5" style="10" bestFit="1" customWidth="1"/>
    <col min="6" max="6" width="34" style="5" bestFit="1" customWidth="1"/>
    <col min="7" max="9" width="4.6640625" style="19" bestFit="1" customWidth="1"/>
    <col min="10" max="10" width="4.33203125" style="19" bestFit="1" customWidth="1"/>
    <col min="11" max="11" width="10.5" style="6" bestFit="1" customWidth="1"/>
    <col min="12" max="12" width="7.6640625" style="6" bestFit="1" customWidth="1"/>
    <col min="13" max="13" width="15.5" style="5" bestFit="1" customWidth="1"/>
    <col min="14" max="16384" width="9.1640625" style="3"/>
  </cols>
  <sheetData>
    <row r="1" spans="1:13" s="2" customFormat="1" ht="29" customHeight="1">
      <c r="A1" s="62" t="s">
        <v>255</v>
      </c>
      <c r="B1" s="63"/>
      <c r="C1" s="64"/>
      <c r="D1" s="64"/>
      <c r="E1" s="64"/>
      <c r="F1" s="64"/>
      <c r="G1" s="64"/>
      <c r="H1" s="64"/>
      <c r="I1" s="64"/>
      <c r="J1" s="64"/>
      <c r="K1" s="64"/>
      <c r="L1" s="64"/>
      <c r="M1" s="65"/>
    </row>
    <row r="2" spans="1:13" s="2" customFormat="1" ht="62" customHeight="1" thickBot="1">
      <c r="A2" s="66"/>
      <c r="B2" s="67"/>
      <c r="C2" s="68"/>
      <c r="D2" s="68"/>
      <c r="E2" s="68"/>
      <c r="F2" s="68"/>
      <c r="G2" s="68"/>
      <c r="H2" s="68"/>
      <c r="I2" s="68"/>
      <c r="J2" s="68"/>
      <c r="K2" s="68"/>
      <c r="L2" s="68"/>
      <c r="M2" s="69"/>
    </row>
    <row r="3" spans="1:13" s="1" customFormat="1" ht="12.75" customHeight="1">
      <c r="A3" s="70" t="s">
        <v>269</v>
      </c>
      <c r="B3" s="52" t="s">
        <v>0</v>
      </c>
      <c r="C3" s="72" t="s">
        <v>282</v>
      </c>
      <c r="D3" s="72" t="s">
        <v>6</v>
      </c>
      <c r="E3" s="56" t="s">
        <v>283</v>
      </c>
      <c r="F3" s="74" t="s">
        <v>5</v>
      </c>
      <c r="G3" s="74" t="s">
        <v>18</v>
      </c>
      <c r="H3" s="74"/>
      <c r="I3" s="74"/>
      <c r="J3" s="74"/>
      <c r="K3" s="56" t="s">
        <v>15</v>
      </c>
      <c r="L3" s="56" t="s">
        <v>3</v>
      </c>
      <c r="M3" s="58" t="s">
        <v>2</v>
      </c>
    </row>
    <row r="4" spans="1:13" s="1" customFormat="1" ht="21" customHeight="1" thickBot="1">
      <c r="A4" s="71"/>
      <c r="B4" s="53"/>
      <c r="C4" s="73"/>
      <c r="D4" s="73"/>
      <c r="E4" s="57"/>
      <c r="F4" s="73"/>
      <c r="G4" s="4">
        <v>1</v>
      </c>
      <c r="H4" s="4">
        <v>2</v>
      </c>
      <c r="I4" s="4">
        <v>3</v>
      </c>
      <c r="J4" s="4" t="s">
        <v>4</v>
      </c>
      <c r="K4" s="57"/>
      <c r="L4" s="57"/>
      <c r="M4" s="59"/>
    </row>
    <row r="5" spans="1:13" ht="16">
      <c r="A5" s="60" t="s">
        <v>149</v>
      </c>
      <c r="B5" s="60"/>
      <c r="C5" s="61"/>
      <c r="D5" s="61"/>
      <c r="E5" s="61"/>
      <c r="F5" s="61"/>
      <c r="G5" s="61"/>
      <c r="H5" s="61"/>
      <c r="I5" s="61"/>
      <c r="J5" s="61"/>
    </row>
    <row r="6" spans="1:13">
      <c r="A6" s="23" t="s">
        <v>16</v>
      </c>
      <c r="B6" s="7" t="s">
        <v>186</v>
      </c>
      <c r="C6" s="7" t="s">
        <v>150</v>
      </c>
      <c r="D6" s="7" t="s">
        <v>151</v>
      </c>
      <c r="E6" s="8" t="s">
        <v>286</v>
      </c>
      <c r="F6" s="7" t="s">
        <v>273</v>
      </c>
      <c r="G6" s="21" t="s">
        <v>62</v>
      </c>
      <c r="H6" s="22" t="s">
        <v>198</v>
      </c>
      <c r="I6" s="21" t="s">
        <v>198</v>
      </c>
      <c r="J6" s="23"/>
      <c r="K6" s="9" t="str">
        <f>"77,5"</f>
        <v>77,5</v>
      </c>
      <c r="L6" s="9" t="str">
        <f>"81,2510"</f>
        <v>81,2510</v>
      </c>
      <c r="M6" s="7"/>
    </row>
    <row r="8" spans="1:13">
      <c r="E8" s="5"/>
      <c r="F8" s="10"/>
      <c r="G8" s="5"/>
      <c r="K8" s="19"/>
      <c r="M8" s="6"/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9"/>
  <sheetViews>
    <sheetView workbookViewId="0">
      <selection activeCell="E10" sqref="E10"/>
    </sheetView>
  </sheetViews>
  <sheetFormatPr baseColWidth="10" defaultColWidth="9.1640625" defaultRowHeight="13"/>
  <cols>
    <col min="1" max="1" width="7.5" style="5" bestFit="1" customWidth="1"/>
    <col min="2" max="2" width="21.33203125" style="5" customWidth="1"/>
    <col min="3" max="3" width="26.33203125" style="5" bestFit="1" customWidth="1"/>
    <col min="4" max="4" width="21.5" style="5" bestFit="1" customWidth="1"/>
    <col min="5" max="5" width="10.5" style="10" bestFit="1" customWidth="1"/>
    <col min="6" max="6" width="35" style="5" customWidth="1"/>
    <col min="7" max="9" width="5.6640625" style="19" bestFit="1" customWidth="1"/>
    <col min="10" max="10" width="4.33203125" style="19" bestFit="1" customWidth="1"/>
    <col min="11" max="11" width="10.5" style="6" bestFit="1" customWidth="1"/>
    <col min="12" max="12" width="8.6640625" style="6" bestFit="1" customWidth="1"/>
    <col min="13" max="13" width="15.6640625" style="5" bestFit="1" customWidth="1"/>
    <col min="14" max="16384" width="9.1640625" style="3"/>
  </cols>
  <sheetData>
    <row r="1" spans="1:13" s="2" customFormat="1" ht="29" customHeight="1">
      <c r="A1" s="62" t="s">
        <v>256</v>
      </c>
      <c r="B1" s="63"/>
      <c r="C1" s="64"/>
      <c r="D1" s="64"/>
      <c r="E1" s="64"/>
      <c r="F1" s="64"/>
      <c r="G1" s="64"/>
      <c r="H1" s="64"/>
      <c r="I1" s="64"/>
      <c r="J1" s="64"/>
      <c r="K1" s="64"/>
      <c r="L1" s="64"/>
      <c r="M1" s="65"/>
    </row>
    <row r="2" spans="1:13" s="2" customFormat="1" ht="62" customHeight="1" thickBot="1">
      <c r="A2" s="66"/>
      <c r="B2" s="67"/>
      <c r="C2" s="68"/>
      <c r="D2" s="68"/>
      <c r="E2" s="68"/>
      <c r="F2" s="68"/>
      <c r="G2" s="68"/>
      <c r="H2" s="68"/>
      <c r="I2" s="68"/>
      <c r="J2" s="68"/>
      <c r="K2" s="68"/>
      <c r="L2" s="68"/>
      <c r="M2" s="69"/>
    </row>
    <row r="3" spans="1:13" s="1" customFormat="1" ht="12.75" customHeight="1">
      <c r="A3" s="70" t="s">
        <v>269</v>
      </c>
      <c r="B3" s="52" t="s">
        <v>0</v>
      </c>
      <c r="C3" s="72" t="s">
        <v>282</v>
      </c>
      <c r="D3" s="72" t="s">
        <v>6</v>
      </c>
      <c r="E3" s="56" t="s">
        <v>283</v>
      </c>
      <c r="F3" s="74" t="s">
        <v>5</v>
      </c>
      <c r="G3" s="74" t="s">
        <v>18</v>
      </c>
      <c r="H3" s="74"/>
      <c r="I3" s="74"/>
      <c r="J3" s="74"/>
      <c r="K3" s="56" t="s">
        <v>15</v>
      </c>
      <c r="L3" s="56" t="s">
        <v>3</v>
      </c>
      <c r="M3" s="58" t="s">
        <v>2</v>
      </c>
    </row>
    <row r="4" spans="1:13" s="1" customFormat="1" ht="21" customHeight="1" thickBot="1">
      <c r="A4" s="71"/>
      <c r="B4" s="53"/>
      <c r="C4" s="73"/>
      <c r="D4" s="73"/>
      <c r="E4" s="57"/>
      <c r="F4" s="73"/>
      <c r="G4" s="4">
        <v>1</v>
      </c>
      <c r="H4" s="4">
        <v>2</v>
      </c>
      <c r="I4" s="4">
        <v>3</v>
      </c>
      <c r="J4" s="4" t="s">
        <v>4</v>
      </c>
      <c r="K4" s="57"/>
      <c r="L4" s="57"/>
      <c r="M4" s="59"/>
    </row>
    <row r="5" spans="1:13" ht="16">
      <c r="A5" s="60" t="s">
        <v>29</v>
      </c>
      <c r="B5" s="60"/>
      <c r="C5" s="61"/>
      <c r="D5" s="61"/>
      <c r="E5" s="61"/>
      <c r="F5" s="61"/>
      <c r="G5" s="61"/>
      <c r="H5" s="61"/>
      <c r="I5" s="61"/>
      <c r="J5" s="61"/>
    </row>
    <row r="6" spans="1:13">
      <c r="A6" s="23" t="s">
        <v>16</v>
      </c>
      <c r="B6" s="7" t="s">
        <v>104</v>
      </c>
      <c r="C6" s="7" t="s">
        <v>94</v>
      </c>
      <c r="D6" s="7" t="s">
        <v>95</v>
      </c>
      <c r="E6" s="8" t="s">
        <v>286</v>
      </c>
      <c r="F6" s="7" t="s">
        <v>274</v>
      </c>
      <c r="G6" s="21" t="s">
        <v>96</v>
      </c>
      <c r="H6" s="21" t="s">
        <v>97</v>
      </c>
      <c r="I6" s="22" t="s">
        <v>98</v>
      </c>
      <c r="J6" s="23"/>
      <c r="K6" s="9" t="str">
        <f>"207,5"</f>
        <v>207,5</v>
      </c>
      <c r="L6" s="9" t="str">
        <f>"135,0410"</f>
        <v>135,0410</v>
      </c>
      <c r="M6" s="7"/>
    </row>
    <row r="8" spans="1:13" ht="16">
      <c r="A8" s="50" t="s">
        <v>80</v>
      </c>
      <c r="B8" s="50"/>
      <c r="C8" s="50"/>
      <c r="D8" s="50"/>
      <c r="E8" s="51"/>
      <c r="F8" s="50"/>
      <c r="G8" s="50"/>
      <c r="H8" s="50"/>
      <c r="I8" s="50"/>
      <c r="J8" s="50"/>
    </row>
    <row r="9" spans="1:13">
      <c r="A9" s="23" t="s">
        <v>16</v>
      </c>
      <c r="B9" s="7" t="s">
        <v>105</v>
      </c>
      <c r="C9" s="7" t="s">
        <v>99</v>
      </c>
      <c r="D9" s="7" t="s">
        <v>100</v>
      </c>
      <c r="E9" s="8" t="s">
        <v>286</v>
      </c>
      <c r="F9" s="7" t="s">
        <v>273</v>
      </c>
      <c r="G9" s="21" t="s">
        <v>101</v>
      </c>
      <c r="H9" s="22" t="s">
        <v>83</v>
      </c>
      <c r="I9" s="22" t="s">
        <v>83</v>
      </c>
      <c r="J9" s="23"/>
      <c r="K9" s="9" t="str">
        <f>"160,0"</f>
        <v>160,0</v>
      </c>
      <c r="L9" s="9" t="str">
        <f>"100,7120"</f>
        <v>100,7120</v>
      </c>
      <c r="M9" s="7"/>
    </row>
  </sheetData>
  <mergeCells count="13">
    <mergeCell ref="A1:M2"/>
    <mergeCell ref="A3:A4"/>
    <mergeCell ref="C3:C4"/>
    <mergeCell ref="D3:D4"/>
    <mergeCell ref="E3:E4"/>
    <mergeCell ref="F3:F4"/>
    <mergeCell ref="G3:J3"/>
    <mergeCell ref="A8:J8"/>
    <mergeCell ref="B3:B4"/>
    <mergeCell ref="K3:K4"/>
    <mergeCell ref="L3:L4"/>
    <mergeCell ref="M3:M4"/>
    <mergeCell ref="A5:J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35"/>
  <sheetViews>
    <sheetView workbookViewId="0">
      <selection activeCell="E25" sqref="E25"/>
    </sheetView>
  </sheetViews>
  <sheetFormatPr baseColWidth="10" defaultColWidth="9.1640625" defaultRowHeight="13"/>
  <cols>
    <col min="1" max="1" width="7.5" style="5" bestFit="1" customWidth="1"/>
    <col min="2" max="2" width="19.5" style="5" bestFit="1" customWidth="1"/>
    <col min="3" max="3" width="27.5" style="5" bestFit="1" customWidth="1"/>
    <col min="4" max="4" width="21.5" style="5" bestFit="1" customWidth="1"/>
    <col min="5" max="5" width="10.5" style="10" bestFit="1" customWidth="1"/>
    <col min="6" max="6" width="39.33203125" style="5" customWidth="1"/>
    <col min="7" max="9" width="5.5" style="19" customWidth="1"/>
    <col min="10" max="10" width="4.83203125" style="19" customWidth="1"/>
    <col min="11" max="11" width="10.5" style="6" bestFit="1" customWidth="1"/>
    <col min="12" max="12" width="8.6640625" style="6" bestFit="1" customWidth="1"/>
    <col min="13" max="13" width="17.83203125" style="5" bestFit="1" customWidth="1"/>
    <col min="14" max="16384" width="9.1640625" style="3"/>
  </cols>
  <sheetData>
    <row r="1" spans="1:13" s="2" customFormat="1" ht="29" customHeight="1">
      <c r="A1" s="62" t="s">
        <v>257</v>
      </c>
      <c r="B1" s="63"/>
      <c r="C1" s="64"/>
      <c r="D1" s="64"/>
      <c r="E1" s="64"/>
      <c r="F1" s="64"/>
      <c r="G1" s="64"/>
      <c r="H1" s="64"/>
      <c r="I1" s="64"/>
      <c r="J1" s="64"/>
      <c r="K1" s="64"/>
      <c r="L1" s="64"/>
      <c r="M1" s="65"/>
    </row>
    <row r="2" spans="1:13" s="2" customFormat="1" ht="62" customHeight="1" thickBot="1">
      <c r="A2" s="66"/>
      <c r="B2" s="67"/>
      <c r="C2" s="68"/>
      <c r="D2" s="68"/>
      <c r="E2" s="68"/>
      <c r="F2" s="68"/>
      <c r="G2" s="68"/>
      <c r="H2" s="68"/>
      <c r="I2" s="68"/>
      <c r="J2" s="68"/>
      <c r="K2" s="68"/>
      <c r="L2" s="68"/>
      <c r="M2" s="69"/>
    </row>
    <row r="3" spans="1:13" s="1" customFormat="1" ht="12.75" customHeight="1">
      <c r="A3" s="70" t="s">
        <v>269</v>
      </c>
      <c r="B3" s="52" t="s">
        <v>0</v>
      </c>
      <c r="C3" s="72" t="s">
        <v>282</v>
      </c>
      <c r="D3" s="72" t="s">
        <v>6</v>
      </c>
      <c r="E3" s="56" t="s">
        <v>283</v>
      </c>
      <c r="F3" s="74" t="s">
        <v>5</v>
      </c>
      <c r="G3" s="74" t="s">
        <v>19</v>
      </c>
      <c r="H3" s="74"/>
      <c r="I3" s="74"/>
      <c r="J3" s="74"/>
      <c r="K3" s="56" t="s">
        <v>15</v>
      </c>
      <c r="L3" s="56" t="s">
        <v>3</v>
      </c>
      <c r="M3" s="58" t="s">
        <v>2</v>
      </c>
    </row>
    <row r="4" spans="1:13" s="1" customFormat="1" ht="21" customHeight="1" thickBot="1">
      <c r="A4" s="71"/>
      <c r="B4" s="53"/>
      <c r="C4" s="73"/>
      <c r="D4" s="73"/>
      <c r="E4" s="57"/>
      <c r="F4" s="73"/>
      <c r="G4" s="4">
        <v>1</v>
      </c>
      <c r="H4" s="4">
        <v>2</v>
      </c>
      <c r="I4" s="4">
        <v>3</v>
      </c>
      <c r="J4" s="4" t="s">
        <v>4</v>
      </c>
      <c r="K4" s="57"/>
      <c r="L4" s="57"/>
      <c r="M4" s="59"/>
    </row>
    <row r="5" spans="1:13" ht="16">
      <c r="A5" s="60" t="s">
        <v>155</v>
      </c>
      <c r="B5" s="60"/>
      <c r="C5" s="61"/>
      <c r="D5" s="61"/>
      <c r="E5" s="61"/>
      <c r="F5" s="61"/>
      <c r="G5" s="61"/>
      <c r="H5" s="61"/>
      <c r="I5" s="61"/>
      <c r="J5" s="61"/>
    </row>
    <row r="6" spans="1:13">
      <c r="A6" s="23" t="s">
        <v>16</v>
      </c>
      <c r="B6" s="7" t="s">
        <v>188</v>
      </c>
      <c r="C6" s="7" t="s">
        <v>156</v>
      </c>
      <c r="D6" s="7" t="s">
        <v>157</v>
      </c>
      <c r="E6" s="8" t="s">
        <v>287</v>
      </c>
      <c r="F6" s="7" t="s">
        <v>270</v>
      </c>
      <c r="G6" s="21" t="s">
        <v>171</v>
      </c>
      <c r="H6" s="21" t="s">
        <v>203</v>
      </c>
      <c r="I6" s="21" t="s">
        <v>204</v>
      </c>
      <c r="J6" s="23"/>
      <c r="K6" s="9" t="str">
        <f>"115,0"</f>
        <v>115,0</v>
      </c>
      <c r="L6" s="9" t="str">
        <f>"124,1897"</f>
        <v>124,1897</v>
      </c>
      <c r="M6" s="7" t="s">
        <v>75</v>
      </c>
    </row>
    <row r="8" spans="1:13" ht="16">
      <c r="A8" s="50" t="s">
        <v>52</v>
      </c>
      <c r="B8" s="50"/>
      <c r="C8" s="50"/>
      <c r="D8" s="50"/>
      <c r="E8" s="51"/>
      <c r="F8" s="50"/>
      <c r="G8" s="50"/>
      <c r="H8" s="50"/>
      <c r="I8" s="50"/>
      <c r="J8" s="50"/>
    </row>
    <row r="9" spans="1:13">
      <c r="A9" s="23" t="s">
        <v>16</v>
      </c>
      <c r="B9" s="7" t="s">
        <v>88</v>
      </c>
      <c r="C9" s="7" t="s">
        <v>54</v>
      </c>
      <c r="D9" s="7" t="s">
        <v>55</v>
      </c>
      <c r="E9" s="8" t="s">
        <v>289</v>
      </c>
      <c r="F9" s="7" t="s">
        <v>270</v>
      </c>
      <c r="G9" s="21" t="s">
        <v>61</v>
      </c>
      <c r="H9" s="21" t="s">
        <v>62</v>
      </c>
      <c r="I9" s="21" t="s">
        <v>63</v>
      </c>
      <c r="J9" s="23"/>
      <c r="K9" s="9" t="str">
        <f>"82,5"</f>
        <v>82,5</v>
      </c>
      <c r="L9" s="9" t="str">
        <f>"82,1205"</f>
        <v>82,1205</v>
      </c>
      <c r="M9" s="7"/>
    </row>
    <row r="11" spans="1:13" ht="16">
      <c r="A11" s="50" t="s">
        <v>64</v>
      </c>
      <c r="B11" s="50"/>
      <c r="C11" s="50"/>
      <c r="D11" s="50"/>
      <c r="E11" s="51"/>
      <c r="F11" s="50"/>
      <c r="G11" s="50"/>
      <c r="H11" s="50"/>
      <c r="I11" s="50"/>
      <c r="J11" s="50"/>
    </row>
    <row r="12" spans="1:13">
      <c r="A12" s="32" t="s">
        <v>16</v>
      </c>
      <c r="B12" s="24" t="s">
        <v>91</v>
      </c>
      <c r="C12" s="24" t="s">
        <v>77</v>
      </c>
      <c r="D12" s="24" t="s">
        <v>78</v>
      </c>
      <c r="E12" s="25" t="s">
        <v>289</v>
      </c>
      <c r="F12" s="24" t="s">
        <v>270</v>
      </c>
      <c r="G12" s="30" t="s">
        <v>79</v>
      </c>
      <c r="H12" s="30" t="s">
        <v>61</v>
      </c>
      <c r="I12" s="30" t="s">
        <v>73</v>
      </c>
      <c r="J12" s="32"/>
      <c r="K12" s="26" t="str">
        <f>"80,0"</f>
        <v>80,0</v>
      </c>
      <c r="L12" s="26" t="str">
        <f>"60,7600"</f>
        <v>60,7600</v>
      </c>
      <c r="M12" s="24" t="s">
        <v>75</v>
      </c>
    </row>
    <row r="13" spans="1:13">
      <c r="A13" s="35" t="s">
        <v>16</v>
      </c>
      <c r="B13" s="27" t="s">
        <v>89</v>
      </c>
      <c r="C13" s="27" t="s">
        <v>205</v>
      </c>
      <c r="D13" s="27" t="s">
        <v>67</v>
      </c>
      <c r="E13" s="28" t="s">
        <v>286</v>
      </c>
      <c r="F13" s="27" t="s">
        <v>270</v>
      </c>
      <c r="G13" s="33" t="s">
        <v>61</v>
      </c>
      <c r="H13" s="33" t="s">
        <v>73</v>
      </c>
      <c r="I13" s="33" t="s">
        <v>74</v>
      </c>
      <c r="J13" s="35"/>
      <c r="K13" s="29" t="str">
        <f>"87,5"</f>
        <v>87,5</v>
      </c>
      <c r="L13" s="29" t="str">
        <f>"63,4900"</f>
        <v>63,4900</v>
      </c>
      <c r="M13" s="27" t="s">
        <v>75</v>
      </c>
    </row>
    <row r="15" spans="1:13" ht="16">
      <c r="A15" s="50" t="s">
        <v>29</v>
      </c>
      <c r="B15" s="50"/>
      <c r="C15" s="50"/>
      <c r="D15" s="50"/>
      <c r="E15" s="51"/>
      <c r="F15" s="50"/>
      <c r="G15" s="50"/>
      <c r="H15" s="50"/>
      <c r="I15" s="50"/>
      <c r="J15" s="50"/>
    </row>
    <row r="16" spans="1:13">
      <c r="A16" s="32" t="s">
        <v>16</v>
      </c>
      <c r="B16" s="24" t="s">
        <v>50</v>
      </c>
      <c r="C16" s="24" t="s">
        <v>31</v>
      </c>
      <c r="D16" s="24" t="s">
        <v>32</v>
      </c>
      <c r="E16" s="25" t="s">
        <v>286</v>
      </c>
      <c r="F16" s="24" t="s">
        <v>273</v>
      </c>
      <c r="G16" s="30" t="s">
        <v>35</v>
      </c>
      <c r="H16" s="31" t="s">
        <v>206</v>
      </c>
      <c r="I16" s="31" t="s">
        <v>206</v>
      </c>
      <c r="J16" s="32"/>
      <c r="K16" s="26" t="str">
        <f>"210,0"</f>
        <v>210,0</v>
      </c>
      <c r="L16" s="26" t="str">
        <f>"140,9940"</f>
        <v>140,9940</v>
      </c>
      <c r="M16" s="24" t="s">
        <v>36</v>
      </c>
    </row>
    <row r="17" spans="1:13">
      <c r="A17" s="35" t="s">
        <v>90</v>
      </c>
      <c r="B17" s="27" t="s">
        <v>220</v>
      </c>
      <c r="C17" s="27" t="s">
        <v>207</v>
      </c>
      <c r="D17" s="27" t="s">
        <v>208</v>
      </c>
      <c r="E17" s="28" t="s">
        <v>286</v>
      </c>
      <c r="F17" s="27" t="s">
        <v>275</v>
      </c>
      <c r="G17" s="33" t="s">
        <v>83</v>
      </c>
      <c r="H17" s="33" t="s">
        <v>209</v>
      </c>
      <c r="I17" s="33" t="s">
        <v>96</v>
      </c>
      <c r="J17" s="35"/>
      <c r="K17" s="29" t="str">
        <f>"190,0"</f>
        <v>190,0</v>
      </c>
      <c r="L17" s="29" t="str">
        <f>"130,7580"</f>
        <v>130,7580</v>
      </c>
      <c r="M17" s="44"/>
    </row>
    <row r="19" spans="1:13" ht="16">
      <c r="A19" s="50" t="s">
        <v>80</v>
      </c>
      <c r="B19" s="50"/>
      <c r="C19" s="50"/>
      <c r="D19" s="50"/>
      <c r="E19" s="51"/>
      <c r="F19" s="50"/>
      <c r="G19" s="50"/>
      <c r="H19" s="50"/>
      <c r="I19" s="50"/>
      <c r="J19" s="50"/>
    </row>
    <row r="20" spans="1:13">
      <c r="A20" s="23" t="s">
        <v>16</v>
      </c>
      <c r="B20" s="7" t="s">
        <v>92</v>
      </c>
      <c r="C20" s="7" t="s">
        <v>81</v>
      </c>
      <c r="D20" s="7" t="s">
        <v>82</v>
      </c>
      <c r="E20" s="8" t="s">
        <v>286</v>
      </c>
      <c r="F20" s="7" t="s">
        <v>271</v>
      </c>
      <c r="G20" s="21" t="s">
        <v>43</v>
      </c>
      <c r="H20" s="21" t="s">
        <v>210</v>
      </c>
      <c r="I20" s="22" t="s">
        <v>209</v>
      </c>
      <c r="J20" s="23"/>
      <c r="K20" s="9" t="str">
        <f>"165,0"</f>
        <v>165,0</v>
      </c>
      <c r="L20" s="9" t="str">
        <f>"105,4515"</f>
        <v>105,4515</v>
      </c>
      <c r="M20" s="7"/>
    </row>
    <row r="22" spans="1:13" ht="16">
      <c r="A22" s="50" t="s">
        <v>124</v>
      </c>
      <c r="B22" s="50"/>
      <c r="C22" s="50"/>
      <c r="D22" s="50"/>
      <c r="E22" s="51"/>
      <c r="F22" s="50"/>
      <c r="G22" s="50"/>
      <c r="H22" s="50"/>
      <c r="I22" s="50"/>
      <c r="J22" s="50"/>
    </row>
    <row r="23" spans="1:13">
      <c r="A23" s="32" t="s">
        <v>16</v>
      </c>
      <c r="B23" s="24" t="s">
        <v>221</v>
      </c>
      <c r="C23" s="24" t="s">
        <v>212</v>
      </c>
      <c r="D23" s="24" t="s">
        <v>213</v>
      </c>
      <c r="E23" s="25" t="s">
        <v>286</v>
      </c>
      <c r="F23" s="24" t="s">
        <v>274</v>
      </c>
      <c r="G23" s="30" t="s">
        <v>214</v>
      </c>
      <c r="H23" s="31" t="s">
        <v>215</v>
      </c>
      <c r="I23" s="30" t="s">
        <v>215</v>
      </c>
      <c r="J23" s="32"/>
      <c r="K23" s="26" t="str">
        <f>"272,5"</f>
        <v>272,5</v>
      </c>
      <c r="L23" s="26" t="str">
        <f>"165,8435"</f>
        <v>165,8435</v>
      </c>
      <c r="M23" s="24"/>
    </row>
    <row r="24" spans="1:13">
      <c r="A24" s="35" t="s">
        <v>90</v>
      </c>
      <c r="B24" s="27" t="s">
        <v>222</v>
      </c>
      <c r="C24" s="27" t="s">
        <v>217</v>
      </c>
      <c r="D24" s="27" t="s">
        <v>218</v>
      </c>
      <c r="E24" s="28" t="s">
        <v>286</v>
      </c>
      <c r="F24" s="27" t="s">
        <v>270</v>
      </c>
      <c r="G24" s="33" t="s">
        <v>206</v>
      </c>
      <c r="H24" s="33" t="s">
        <v>45</v>
      </c>
      <c r="I24" s="33" t="s">
        <v>214</v>
      </c>
      <c r="J24" s="35"/>
      <c r="K24" s="29" t="str">
        <f>"250,0"</f>
        <v>250,0</v>
      </c>
      <c r="L24" s="29" t="str">
        <f>"153,1500"</f>
        <v>153,1500</v>
      </c>
      <c r="M24" s="27"/>
    </row>
    <row r="26" spans="1:13" ht="16">
      <c r="F26" s="11"/>
      <c r="G26" s="5"/>
      <c r="K26" s="19"/>
      <c r="M26" s="6"/>
    </row>
    <row r="27" spans="1:13">
      <c r="G27" s="5"/>
      <c r="K27" s="19"/>
      <c r="M27" s="6"/>
    </row>
    <row r="28" spans="1:13" ht="18">
      <c r="B28" s="12" t="s">
        <v>7</v>
      </c>
      <c r="C28" s="12"/>
      <c r="K28" s="19"/>
      <c r="M28" s="6"/>
    </row>
    <row r="29" spans="1:13" ht="16">
      <c r="B29" s="13" t="s">
        <v>8</v>
      </c>
      <c r="C29" s="13"/>
      <c r="G29" s="3"/>
      <c r="K29" s="19"/>
      <c r="M29" s="6"/>
    </row>
    <row r="30" spans="1:13" ht="14">
      <c r="B30" s="14"/>
      <c r="C30" s="15" t="s">
        <v>9</v>
      </c>
      <c r="G30" s="3"/>
      <c r="K30" s="19"/>
      <c r="M30" s="6"/>
    </row>
    <row r="31" spans="1:13" ht="14">
      <c r="B31" s="16" t="s">
        <v>10</v>
      </c>
      <c r="C31" s="16" t="s">
        <v>11</v>
      </c>
      <c r="D31" s="16" t="s">
        <v>249</v>
      </c>
      <c r="E31" s="17" t="s">
        <v>13</v>
      </c>
      <c r="F31" s="16" t="s">
        <v>14</v>
      </c>
      <c r="G31" s="3"/>
      <c r="K31" s="19"/>
      <c r="M31" s="6"/>
    </row>
    <row r="32" spans="1:13">
      <c r="B32" s="5" t="s">
        <v>211</v>
      </c>
      <c r="C32" s="5" t="s">
        <v>9</v>
      </c>
      <c r="D32" s="19" t="s">
        <v>219</v>
      </c>
      <c r="E32" s="20">
        <v>272.5</v>
      </c>
      <c r="F32" s="18">
        <v>165.843505561352</v>
      </c>
      <c r="G32" s="3"/>
      <c r="K32" s="19"/>
      <c r="M32" s="6"/>
    </row>
    <row r="33" spans="2:13">
      <c r="B33" s="5" t="s">
        <v>216</v>
      </c>
      <c r="C33" s="5" t="s">
        <v>9</v>
      </c>
      <c r="D33" s="19" t="s">
        <v>219</v>
      </c>
      <c r="E33" s="20">
        <v>250</v>
      </c>
      <c r="F33" s="18">
        <v>153.150007128716</v>
      </c>
      <c r="G33" s="3"/>
      <c r="K33" s="19"/>
      <c r="M33" s="6"/>
    </row>
    <row r="34" spans="2:13">
      <c r="B34" s="5" t="s">
        <v>30</v>
      </c>
      <c r="C34" s="5" t="s">
        <v>9</v>
      </c>
      <c r="D34" s="19" t="s">
        <v>102</v>
      </c>
      <c r="E34" s="20">
        <v>210</v>
      </c>
      <c r="F34" s="18">
        <v>140.994002223015</v>
      </c>
      <c r="G34" s="3"/>
      <c r="K34" s="19"/>
      <c r="M34" s="6"/>
    </row>
    <row r="35" spans="2:13">
      <c r="E35" s="5"/>
      <c r="F35" s="10"/>
      <c r="G35" s="5"/>
      <c r="K35" s="19"/>
      <c r="M35" s="6"/>
    </row>
  </sheetData>
  <mergeCells count="17"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  <mergeCell ref="A22:J22"/>
    <mergeCell ref="A5:J5"/>
    <mergeCell ref="A8:J8"/>
    <mergeCell ref="A11:J11"/>
    <mergeCell ref="A15:J15"/>
    <mergeCell ref="A19:J1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6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20" style="5" customWidth="1"/>
    <col min="3" max="3" width="27.5" style="5" bestFit="1" customWidth="1"/>
    <col min="4" max="4" width="21.5" style="5" bestFit="1" customWidth="1"/>
    <col min="5" max="5" width="10.5" style="10" bestFit="1" customWidth="1"/>
    <col min="6" max="6" width="30.33203125" style="5" bestFit="1" customWidth="1"/>
    <col min="7" max="9" width="5.5" style="19" customWidth="1"/>
    <col min="10" max="10" width="4.83203125" style="19" customWidth="1"/>
    <col min="11" max="11" width="10.5" style="6" bestFit="1" customWidth="1"/>
    <col min="12" max="12" width="8.6640625" style="6" bestFit="1" customWidth="1"/>
    <col min="13" max="13" width="29.83203125" style="5" bestFit="1" customWidth="1"/>
    <col min="14" max="16384" width="9.1640625" style="3"/>
  </cols>
  <sheetData>
    <row r="1" spans="1:13" s="2" customFormat="1" ht="29" customHeight="1">
      <c r="A1" s="62" t="s">
        <v>258</v>
      </c>
      <c r="B1" s="63"/>
      <c r="C1" s="64"/>
      <c r="D1" s="64"/>
      <c r="E1" s="64"/>
      <c r="F1" s="64"/>
      <c r="G1" s="64"/>
      <c r="H1" s="64"/>
      <c r="I1" s="64"/>
      <c r="J1" s="64"/>
      <c r="K1" s="64"/>
      <c r="L1" s="64"/>
      <c r="M1" s="65"/>
    </row>
    <row r="2" spans="1:13" s="2" customFormat="1" ht="62" customHeight="1" thickBot="1">
      <c r="A2" s="66"/>
      <c r="B2" s="67"/>
      <c r="C2" s="68"/>
      <c r="D2" s="68"/>
      <c r="E2" s="68"/>
      <c r="F2" s="68"/>
      <c r="G2" s="68"/>
      <c r="H2" s="68"/>
      <c r="I2" s="68"/>
      <c r="J2" s="68"/>
      <c r="K2" s="68"/>
      <c r="L2" s="68"/>
      <c r="M2" s="69"/>
    </row>
    <row r="3" spans="1:13" s="1" customFormat="1" ht="12.75" customHeight="1">
      <c r="A3" s="70" t="s">
        <v>269</v>
      </c>
      <c r="B3" s="52" t="s">
        <v>0</v>
      </c>
      <c r="C3" s="72" t="s">
        <v>282</v>
      </c>
      <c r="D3" s="72" t="s">
        <v>6</v>
      </c>
      <c r="E3" s="56" t="s">
        <v>283</v>
      </c>
      <c r="F3" s="74" t="s">
        <v>5</v>
      </c>
      <c r="G3" s="74" t="s">
        <v>19</v>
      </c>
      <c r="H3" s="74"/>
      <c r="I3" s="74"/>
      <c r="J3" s="74"/>
      <c r="K3" s="56" t="s">
        <v>15</v>
      </c>
      <c r="L3" s="56" t="s">
        <v>3</v>
      </c>
      <c r="M3" s="58" t="s">
        <v>2</v>
      </c>
    </row>
    <row r="4" spans="1:13" s="1" customFormat="1" ht="21" customHeight="1" thickBot="1">
      <c r="A4" s="71"/>
      <c r="B4" s="53"/>
      <c r="C4" s="73"/>
      <c r="D4" s="73"/>
      <c r="E4" s="57"/>
      <c r="F4" s="73"/>
      <c r="G4" s="4">
        <v>1</v>
      </c>
      <c r="H4" s="4">
        <v>2</v>
      </c>
      <c r="I4" s="4">
        <v>3</v>
      </c>
      <c r="J4" s="4" t="s">
        <v>4</v>
      </c>
      <c r="K4" s="57"/>
      <c r="L4" s="57"/>
      <c r="M4" s="59"/>
    </row>
    <row r="5" spans="1:13" ht="16">
      <c r="A5" s="60" t="s">
        <v>37</v>
      </c>
      <c r="B5" s="60"/>
      <c r="C5" s="61"/>
      <c r="D5" s="61"/>
      <c r="E5" s="61"/>
      <c r="F5" s="61"/>
      <c r="G5" s="61"/>
      <c r="H5" s="61"/>
      <c r="I5" s="61"/>
      <c r="J5" s="61"/>
    </row>
    <row r="6" spans="1:13">
      <c r="A6" s="23" t="s">
        <v>16</v>
      </c>
      <c r="B6" s="7" t="s">
        <v>202</v>
      </c>
      <c r="C6" s="7" t="s">
        <v>199</v>
      </c>
      <c r="D6" s="7" t="s">
        <v>200</v>
      </c>
      <c r="E6" s="8" t="s">
        <v>288</v>
      </c>
      <c r="F6" s="7" t="s">
        <v>272</v>
      </c>
      <c r="G6" s="21" t="s">
        <v>184</v>
      </c>
      <c r="H6" s="21" t="s">
        <v>41</v>
      </c>
      <c r="I6" s="22" t="s">
        <v>201</v>
      </c>
      <c r="J6" s="23"/>
      <c r="K6" s="9" t="str">
        <f>"205,0"</f>
        <v>205,0</v>
      </c>
      <c r="L6" s="9" t="str">
        <f>"160,5463"</f>
        <v>160,5463</v>
      </c>
      <c r="M6" s="42" t="s">
        <v>147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WRPF ПЛ без экипировки ДК</vt:lpstr>
      <vt:lpstr>WRPF ПЛ без экипировки</vt:lpstr>
      <vt:lpstr>WRPF Двоеборье без экип ДК</vt:lpstr>
      <vt:lpstr>WRPF Жим лежа без экип ДК</vt:lpstr>
      <vt:lpstr>WRPF Жим лежа без экип</vt:lpstr>
      <vt:lpstr>WEPF Жим софт однопетельная ДК</vt:lpstr>
      <vt:lpstr>WEPF Жим софт однопетельная</vt:lpstr>
      <vt:lpstr>WRPF Тяга без экипировки ДК</vt:lpstr>
      <vt:lpstr>WRPF Тяга без экипировки</vt:lpstr>
      <vt:lpstr>WRPF Подъем на бицепс ДК</vt:lpstr>
      <vt:lpstr>СПР Пауэрспорт ДК</vt:lpstr>
      <vt:lpstr>СПР Жим стоя ДК</vt:lpstr>
      <vt:lpstr>СПР Подъем на бицепс ДК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2024-03-07T12:44:15Z</dcterms:modified>
</cp:coreProperties>
</file>