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Декабрь/"/>
    </mc:Choice>
  </mc:AlternateContent>
  <xr:revisionPtr revIDLastSave="0" documentId="13_ncr:1_{B94EF959-F46B-7040-A57A-FC1FFD764EB8}" xr6:coauthVersionLast="45" xr6:coauthVersionMax="45" xr10:uidLastSave="{00000000-0000-0000-0000-000000000000}"/>
  <bookViews>
    <workbookView xWindow="580" yWindow="460" windowWidth="27980" windowHeight="15580" activeTab="3" xr2:uid="{00000000-000D-0000-FFFF-FFFF00000000}"/>
  </bookViews>
  <sheets>
    <sheet name="WRPF ПЛ без экипировки" sheetId="5" r:id="rId1"/>
    <sheet name="WRPF Жим лежа без экип" sheetId="6" r:id="rId2"/>
    <sheet name="WRPF Тяга без экипировки" sheetId="7" r:id="rId3"/>
    <sheet name="WRPF Подъём на бицепс " sheetId="9" r:id="rId4"/>
  </sheets>
  <definedNames>
    <definedName name="_FilterDatabase" localSheetId="0" hidden="1">'WRPF ПЛ без экипировки'!$A$1:$T$3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7" l="1"/>
  <c r="L14" i="7"/>
  <c r="U11" i="5"/>
  <c r="T11" i="5"/>
  <c r="M31" i="9" l="1"/>
  <c r="L31" i="9"/>
  <c r="M30" i="9"/>
  <c r="L30" i="9"/>
  <c r="M29" i="9"/>
  <c r="L29" i="9"/>
  <c r="M28" i="9"/>
  <c r="L28" i="9"/>
  <c r="M25" i="9"/>
  <c r="L25" i="9"/>
  <c r="M24" i="9"/>
  <c r="L24" i="9"/>
  <c r="M23" i="9"/>
  <c r="L23" i="9"/>
  <c r="M22" i="9"/>
  <c r="L22" i="9"/>
  <c r="M19" i="9"/>
  <c r="M18" i="9"/>
  <c r="L18" i="9"/>
  <c r="M17" i="9"/>
  <c r="L17" i="9"/>
  <c r="M14" i="9"/>
  <c r="L14" i="9"/>
  <c r="M13" i="9"/>
  <c r="L13" i="9"/>
  <c r="M12" i="9"/>
  <c r="L12" i="9"/>
  <c r="M9" i="9"/>
  <c r="L9" i="9"/>
  <c r="M6" i="9"/>
  <c r="L6" i="9"/>
  <c r="M55" i="7"/>
  <c r="L55" i="7"/>
  <c r="M54" i="7"/>
  <c r="L54" i="7"/>
  <c r="M51" i="7"/>
  <c r="L51" i="7"/>
  <c r="M50" i="7"/>
  <c r="L50" i="7"/>
  <c r="M49" i="7"/>
  <c r="L49" i="7"/>
  <c r="M48" i="7"/>
  <c r="L48" i="7"/>
  <c r="M47" i="7"/>
  <c r="L47" i="7"/>
  <c r="M44" i="7"/>
  <c r="L44" i="7"/>
  <c r="M43" i="7"/>
  <c r="M42" i="7"/>
  <c r="L42" i="7"/>
  <c r="M41" i="7"/>
  <c r="L41" i="7"/>
  <c r="M38" i="7"/>
  <c r="L38" i="7"/>
  <c r="M37" i="7"/>
  <c r="L37" i="7"/>
  <c r="M36" i="7"/>
  <c r="L36" i="7"/>
  <c r="M33" i="7"/>
  <c r="L33" i="7"/>
  <c r="M32" i="7"/>
  <c r="L32" i="7"/>
  <c r="M31" i="7"/>
  <c r="L31" i="7"/>
  <c r="M30" i="7"/>
  <c r="L30" i="7"/>
  <c r="M27" i="7"/>
  <c r="L27" i="7"/>
  <c r="M26" i="7"/>
  <c r="L26" i="7"/>
  <c r="M23" i="7"/>
  <c r="L23" i="7"/>
  <c r="M20" i="7"/>
  <c r="L20" i="7"/>
  <c r="M17" i="7"/>
  <c r="L17" i="7"/>
  <c r="M11" i="7"/>
  <c r="L11" i="7"/>
  <c r="M10" i="7"/>
  <c r="L10" i="7"/>
  <c r="M7" i="7"/>
  <c r="L7" i="7"/>
  <c r="M6" i="7"/>
  <c r="L6" i="7"/>
  <c r="M39" i="6"/>
  <c r="M38" i="6"/>
  <c r="M37" i="6"/>
  <c r="L37" i="6"/>
  <c r="M36" i="6"/>
  <c r="L36" i="6"/>
  <c r="M33" i="6"/>
  <c r="L33" i="6"/>
  <c r="M32" i="6"/>
  <c r="L32" i="6"/>
  <c r="M29" i="6"/>
  <c r="L29" i="6"/>
  <c r="M28" i="6"/>
  <c r="M27" i="6"/>
  <c r="L27" i="6"/>
  <c r="M26" i="6"/>
  <c r="L26" i="6"/>
  <c r="M23" i="6"/>
  <c r="L23" i="6"/>
  <c r="M22" i="6"/>
  <c r="L22" i="6"/>
  <c r="M19" i="6"/>
  <c r="L19" i="6"/>
  <c r="M18" i="6"/>
  <c r="L18" i="6"/>
  <c r="M17" i="6"/>
  <c r="L17" i="6"/>
  <c r="M16" i="6"/>
  <c r="L16" i="6"/>
  <c r="M13" i="6"/>
  <c r="L13" i="6"/>
  <c r="M10" i="6"/>
  <c r="L10" i="6"/>
  <c r="M7" i="6"/>
  <c r="L7" i="6"/>
  <c r="M6" i="6"/>
  <c r="L6" i="6"/>
  <c r="U50" i="5"/>
  <c r="U47" i="5"/>
  <c r="T47" i="5"/>
  <c r="U46" i="5"/>
  <c r="T46" i="5"/>
  <c r="U45" i="5"/>
  <c r="T45" i="5"/>
  <c r="U42" i="5"/>
  <c r="T42" i="5"/>
  <c r="U41" i="5"/>
  <c r="T41" i="5"/>
  <c r="U40" i="5"/>
  <c r="T40" i="5"/>
  <c r="U39" i="5"/>
  <c r="T39" i="5"/>
  <c r="U36" i="5"/>
  <c r="T36" i="5"/>
  <c r="U35" i="5"/>
  <c r="T35" i="5"/>
  <c r="U32" i="5"/>
  <c r="T32" i="5"/>
  <c r="U31" i="5"/>
  <c r="T31" i="5"/>
  <c r="U28" i="5"/>
  <c r="T28" i="5"/>
  <c r="U27" i="5"/>
  <c r="T27" i="5"/>
  <c r="U26" i="5"/>
  <c r="T26" i="5"/>
  <c r="U25" i="5"/>
  <c r="T25" i="5"/>
  <c r="U24" i="5"/>
  <c r="T24" i="5"/>
  <c r="U21" i="5"/>
  <c r="T21" i="5"/>
  <c r="U18" i="5"/>
  <c r="T18" i="5"/>
  <c r="U15" i="5"/>
  <c r="T15" i="5"/>
  <c r="U14" i="5"/>
  <c r="T14" i="5"/>
  <c r="U8" i="5"/>
  <c r="T8" i="5"/>
  <c r="U7" i="5"/>
  <c r="T7" i="5"/>
  <c r="U6" i="5"/>
  <c r="T6" i="5"/>
</calcChain>
</file>

<file path=xl/sharedStrings.xml><?xml version="1.0" encoding="utf-8"?>
<sst xmlns="http://schemas.openxmlformats.org/spreadsheetml/2006/main" count="1375" uniqueCount="403">
  <si>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</si>
  <si>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</si>
  <si>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</si>
  <si>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</si>
  <si>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</si>
  <si>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</si>
  <si>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</si>
  <si>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</si>
  <si>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</si>
  <si>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</si>
  <si>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56</t>
  </si>
  <si>
    <t xml:space="preserve">Зайникаева Ксения </t>
  </si>
  <si>
    <t>52,80</t>
  </si>
  <si>
    <t xml:space="preserve">РЕЛЬЕФ NVL </t>
  </si>
  <si>
    <t>90,0</t>
  </si>
  <si>
    <t>95,0</t>
  </si>
  <si>
    <t>47,5</t>
  </si>
  <si>
    <t>52,5</t>
  </si>
  <si>
    <t>100,0</t>
  </si>
  <si>
    <t>107,5</t>
  </si>
  <si>
    <t>54,90</t>
  </si>
  <si>
    <t xml:space="preserve">TIKARA PL </t>
  </si>
  <si>
    <t>70,0</t>
  </si>
  <si>
    <t>77,5</t>
  </si>
  <si>
    <t>82,5</t>
  </si>
  <si>
    <t>35,0</t>
  </si>
  <si>
    <t>40,0</t>
  </si>
  <si>
    <t>80,0</t>
  </si>
  <si>
    <t>Открытая (06.02.2004)/19</t>
  </si>
  <si>
    <t>ВЕСОВАЯ КАТЕГОРИЯ   75</t>
  </si>
  <si>
    <t xml:space="preserve">Евдокимова Вера </t>
  </si>
  <si>
    <t>Открытая (25.09.1997)/26</t>
  </si>
  <si>
    <t>74,40</t>
  </si>
  <si>
    <t>110,0</t>
  </si>
  <si>
    <t>115,0</t>
  </si>
  <si>
    <t>122,5</t>
  </si>
  <si>
    <t>60,0</t>
  </si>
  <si>
    <t>65,0</t>
  </si>
  <si>
    <t>145,0</t>
  </si>
  <si>
    <t>155,0</t>
  </si>
  <si>
    <t>157,5</t>
  </si>
  <si>
    <t>ВЕСОВАЯ КАТЕГОРИЯ   82.5</t>
  </si>
  <si>
    <t xml:space="preserve">Чередова Дарина </t>
  </si>
  <si>
    <t>Открытая (23.09.2002)/21</t>
  </si>
  <si>
    <t>79,80</t>
  </si>
  <si>
    <t xml:space="preserve">POWER GYM </t>
  </si>
  <si>
    <t>125,0</t>
  </si>
  <si>
    <t>135,0</t>
  </si>
  <si>
    <t>130,0</t>
  </si>
  <si>
    <t>140,0</t>
  </si>
  <si>
    <t>147,5</t>
  </si>
  <si>
    <t>Открытая (02.11.1987)/36</t>
  </si>
  <si>
    <t>78,90</t>
  </si>
  <si>
    <t>45,0</t>
  </si>
  <si>
    <t>ВЕСОВАЯ КАТЕГОРИЯ   60</t>
  </si>
  <si>
    <t xml:space="preserve">Юрьев Анатолий </t>
  </si>
  <si>
    <t>58,30</t>
  </si>
  <si>
    <t>105,0</t>
  </si>
  <si>
    <t>75,0</t>
  </si>
  <si>
    <t>150,0</t>
  </si>
  <si>
    <t>ВЕСОВАЯ КАТЕГОРИЯ   67.5</t>
  </si>
  <si>
    <t>Юниоры (02.07.2003)/20</t>
  </si>
  <si>
    <t>65,80</t>
  </si>
  <si>
    <t xml:space="preserve">NAKAMA </t>
  </si>
  <si>
    <t>120,0</t>
  </si>
  <si>
    <t>162,5</t>
  </si>
  <si>
    <t xml:space="preserve">Герасименко Николай </t>
  </si>
  <si>
    <t>73,70</t>
  </si>
  <si>
    <t>85,0</t>
  </si>
  <si>
    <t>92,5</t>
  </si>
  <si>
    <t>165,0</t>
  </si>
  <si>
    <t>70,10</t>
  </si>
  <si>
    <t>70,70</t>
  </si>
  <si>
    <t>67,5</t>
  </si>
  <si>
    <t xml:space="preserve">Рудаков Сергей </t>
  </si>
  <si>
    <t>Открытая (18.05.1979)/44</t>
  </si>
  <si>
    <t>73,20</t>
  </si>
  <si>
    <t>160,0</t>
  </si>
  <si>
    <t>175,0</t>
  </si>
  <si>
    <t>127,5</t>
  </si>
  <si>
    <t>132,5</t>
  </si>
  <si>
    <t>225,0</t>
  </si>
  <si>
    <t>235,0</t>
  </si>
  <si>
    <t>245,0</t>
  </si>
  <si>
    <t>Открытая (05.05.1984)/39</t>
  </si>
  <si>
    <t>74,30</t>
  </si>
  <si>
    <t>170,0</t>
  </si>
  <si>
    <t xml:space="preserve">Карпов Дмитрий </t>
  </si>
  <si>
    <t>77,50</t>
  </si>
  <si>
    <t>142,5</t>
  </si>
  <si>
    <t>87,5</t>
  </si>
  <si>
    <t>78,20</t>
  </si>
  <si>
    <t>ВЕСОВАЯ КАТЕГОРИЯ   90</t>
  </si>
  <si>
    <t>87,60</t>
  </si>
  <si>
    <t>180,0</t>
  </si>
  <si>
    <t xml:space="preserve">Мальцев Александр </t>
  </si>
  <si>
    <t>86,00</t>
  </si>
  <si>
    <t>190,0</t>
  </si>
  <si>
    <t>200,0</t>
  </si>
  <si>
    <t>210,0</t>
  </si>
  <si>
    <t>182,5</t>
  </si>
  <si>
    <t>220,0</t>
  </si>
  <si>
    <t>240,0</t>
  </si>
  <si>
    <t>260,0</t>
  </si>
  <si>
    <t>ВЕСОВАЯ КАТЕГОРИЯ   100</t>
  </si>
  <si>
    <t>99,70</t>
  </si>
  <si>
    <t>185,0</t>
  </si>
  <si>
    <t>195,0</t>
  </si>
  <si>
    <t>100,00</t>
  </si>
  <si>
    <t>Открытая (18.12.1984)/38</t>
  </si>
  <si>
    <t>94,00</t>
  </si>
  <si>
    <t>230,0</t>
  </si>
  <si>
    <t>232,5</t>
  </si>
  <si>
    <t>Открытая (16.12.1983)/39</t>
  </si>
  <si>
    <t>98,50</t>
  </si>
  <si>
    <t>212,5</t>
  </si>
  <si>
    <t>ВЕСОВАЯ КАТЕГОРИЯ   110</t>
  </si>
  <si>
    <t xml:space="preserve">Тактаев Александр </t>
  </si>
  <si>
    <t>Открытая (13.09.1996)/27</t>
  </si>
  <si>
    <t>109,90</t>
  </si>
  <si>
    <t>252,5</t>
  </si>
  <si>
    <t>262,5</t>
  </si>
  <si>
    <t>270,0</t>
  </si>
  <si>
    <t>152,5</t>
  </si>
  <si>
    <t>250,0</t>
  </si>
  <si>
    <t>265,0</t>
  </si>
  <si>
    <t xml:space="preserve">Чебыкин Юрий </t>
  </si>
  <si>
    <t>Открытая (08.10.1994)/29</t>
  </si>
  <si>
    <t>102,20</t>
  </si>
  <si>
    <t>215,0</t>
  </si>
  <si>
    <t xml:space="preserve">Новосельцев Сергей </t>
  </si>
  <si>
    <t>Открытая (20.07.1995)/28</t>
  </si>
  <si>
    <t>108,10</t>
  </si>
  <si>
    <t>ВЕСОВАЯ КАТЕГОРИЯ   125</t>
  </si>
  <si>
    <t>121,30</t>
  </si>
  <si>
    <t>205,0</t>
  </si>
  <si>
    <t xml:space="preserve">Абсолютный зачёт </t>
  </si>
  <si>
    <t xml:space="preserve">Женщины </t>
  </si>
  <si>
    <t xml:space="preserve">Девушки </t>
  </si>
  <si>
    <t xml:space="preserve">ФИО </t>
  </si>
  <si>
    <t xml:space="preserve">Возрастная группа </t>
  </si>
  <si>
    <t xml:space="preserve">Сумма </t>
  </si>
  <si>
    <t xml:space="preserve">Wilks </t>
  </si>
  <si>
    <t>56</t>
  </si>
  <si>
    <t xml:space="preserve">Открытая </t>
  </si>
  <si>
    <t>75</t>
  </si>
  <si>
    <t>82.5</t>
  </si>
  <si>
    <t xml:space="preserve">Мужчины </t>
  </si>
  <si>
    <t xml:space="preserve">Юноши </t>
  </si>
  <si>
    <t>60</t>
  </si>
  <si>
    <t xml:space="preserve">Юниоры </t>
  </si>
  <si>
    <t>67.5</t>
  </si>
  <si>
    <t>110</t>
  </si>
  <si>
    <t xml:space="preserve">Мастера </t>
  </si>
  <si>
    <t>90</t>
  </si>
  <si>
    <t>1</t>
  </si>
  <si>
    <t>Зайникаева Ксения</t>
  </si>
  <si>
    <t>2</t>
  </si>
  <si>
    <t>Парамонова Ангелина</t>
  </si>
  <si>
    <t>Евдокимова Вера</t>
  </si>
  <si>
    <t>Чередова Дарина</t>
  </si>
  <si>
    <t>Кузнецова Нина</t>
  </si>
  <si>
    <t>Юрьев Анатолий</t>
  </si>
  <si>
    <t>Прокопец Арсений</t>
  </si>
  <si>
    <t>Герасименко Николай</t>
  </si>
  <si>
    <t>Сидоркин Артем</t>
  </si>
  <si>
    <t>3</t>
  </si>
  <si>
    <t>Оглоблин Данил</t>
  </si>
  <si>
    <t>Рудаков Сергей</t>
  </si>
  <si>
    <t>Баркин Сергей</t>
  </si>
  <si>
    <t>Карпов Дмитрий</t>
  </si>
  <si>
    <t>Попов Владимир</t>
  </si>
  <si>
    <t>Волков Владислав</t>
  </si>
  <si>
    <t>Мальцев Александр</t>
  </si>
  <si>
    <t>Волокитин Роман</t>
  </si>
  <si>
    <t>Хорошилов Никита</t>
  </si>
  <si>
    <t>Лемберг Антон</t>
  </si>
  <si>
    <t>Кулагин Антон</t>
  </si>
  <si>
    <t>Тактаев Александр</t>
  </si>
  <si>
    <t>Чебыкин Юрий</t>
  </si>
  <si>
    <t>Новосельцев Сергей</t>
  </si>
  <si>
    <t>-</t>
  </si>
  <si>
    <t>Чернозипунников Тимофей</t>
  </si>
  <si>
    <t>Открытая (07.04.1992)/31</t>
  </si>
  <si>
    <t>55,40</t>
  </si>
  <si>
    <t>62,5</t>
  </si>
  <si>
    <t>ВЕСОВАЯ КАТЕГОРИЯ   52</t>
  </si>
  <si>
    <t>50,80</t>
  </si>
  <si>
    <t>55,0</t>
  </si>
  <si>
    <t>Открытая (20.10.1990)/33</t>
  </si>
  <si>
    <t>72,00</t>
  </si>
  <si>
    <t>Открытая (11.02.1990)/33</t>
  </si>
  <si>
    <t>Открытая (13.06.1994)/29</t>
  </si>
  <si>
    <t>74,70</t>
  </si>
  <si>
    <t>Открытая (01.07.1995)/28</t>
  </si>
  <si>
    <t>Открытая (10.08.1995)/28</t>
  </si>
  <si>
    <t>77,30</t>
  </si>
  <si>
    <t>117,5</t>
  </si>
  <si>
    <t>79,10</t>
  </si>
  <si>
    <t>Открытая (30.06.1999)/24</t>
  </si>
  <si>
    <t>83,00</t>
  </si>
  <si>
    <t>Открытая (02.10.1990)/33</t>
  </si>
  <si>
    <t>90,00</t>
  </si>
  <si>
    <t>Открытая (09.03.1994)/29</t>
  </si>
  <si>
    <t>86,20</t>
  </si>
  <si>
    <t xml:space="preserve">Лычагин Алексей </t>
  </si>
  <si>
    <t>87,00</t>
  </si>
  <si>
    <t>172,5</t>
  </si>
  <si>
    <t xml:space="preserve">Чумаков Анатолий </t>
  </si>
  <si>
    <t>Открытая (30.03.1988)/35</t>
  </si>
  <si>
    <t>98,00</t>
  </si>
  <si>
    <t>Открытая (07.03.1995)/28</t>
  </si>
  <si>
    <t>98,80</t>
  </si>
  <si>
    <t xml:space="preserve">Нацибулин Игорь </t>
  </si>
  <si>
    <t>Открытая (24.01.1991)/32</t>
  </si>
  <si>
    <t>107,40</t>
  </si>
  <si>
    <t>Открытая (03.05.1991)/32</t>
  </si>
  <si>
    <t>103,40</t>
  </si>
  <si>
    <t xml:space="preserve">RIVER </t>
  </si>
  <si>
    <t>Открытая (30.05.1981)/42</t>
  </si>
  <si>
    <t>103,90</t>
  </si>
  <si>
    <t xml:space="preserve">Результат </t>
  </si>
  <si>
    <t>100</t>
  </si>
  <si>
    <t>Результат</t>
  </si>
  <si>
    <t>Шонхорова Елена</t>
  </si>
  <si>
    <t>Ефимов Ярослав</t>
  </si>
  <si>
    <t>Алексеенко Игорь</t>
  </si>
  <si>
    <t>Борисов Александр</t>
  </si>
  <si>
    <t>Рогатюк Юрий</t>
  </si>
  <si>
    <t>4</t>
  </si>
  <si>
    <t>Гусаров Евгений</t>
  </si>
  <si>
    <t>Нефедов Игорь</t>
  </si>
  <si>
    <t>Немченко Сергей</t>
  </si>
  <si>
    <t>Криволапов Даниил</t>
  </si>
  <si>
    <t>Липатов Евгений</t>
  </si>
  <si>
    <t>Киселев Никита</t>
  </si>
  <si>
    <t>Лычагин Алексей</t>
  </si>
  <si>
    <t>Чумаков Анатолий</t>
  </si>
  <si>
    <t>Решетников Павел</t>
  </si>
  <si>
    <t>Нацибулин Игорь</t>
  </si>
  <si>
    <t>Курланов Игорь</t>
  </si>
  <si>
    <t>Тупикин Сергей</t>
  </si>
  <si>
    <t>Открытая (12.05.1999)/24</t>
  </si>
  <si>
    <t>52,40</t>
  </si>
  <si>
    <t xml:space="preserve">Узингер Карина </t>
  </si>
  <si>
    <t>63,10</t>
  </si>
  <si>
    <t xml:space="preserve">Крючкова Дарина </t>
  </si>
  <si>
    <t>61,00</t>
  </si>
  <si>
    <t>ВЕСОВАЯ КАТЕГОРИЯ   90+</t>
  </si>
  <si>
    <t xml:space="preserve">Шибких Светлана </t>
  </si>
  <si>
    <t>Открытая (05.12.2004)/19</t>
  </si>
  <si>
    <t>101,00</t>
  </si>
  <si>
    <t xml:space="preserve">Высоцкий Захар </t>
  </si>
  <si>
    <t>57,80</t>
  </si>
  <si>
    <t xml:space="preserve">Артюшкин Максим </t>
  </si>
  <si>
    <t>66,50</t>
  </si>
  <si>
    <t>112,5</t>
  </si>
  <si>
    <t xml:space="preserve">Мясников Иван </t>
  </si>
  <si>
    <t>75,00</t>
  </si>
  <si>
    <t>74,10</t>
  </si>
  <si>
    <t xml:space="preserve">Айтмухаметов Жамбул </t>
  </si>
  <si>
    <t>71,70</t>
  </si>
  <si>
    <t xml:space="preserve">Горбунов Евгений </t>
  </si>
  <si>
    <t>Юниоры (21.02.2000)/23</t>
  </si>
  <si>
    <t>82,40</t>
  </si>
  <si>
    <t>227,5</t>
  </si>
  <si>
    <t>Открытая (13.05.1988)/35</t>
  </si>
  <si>
    <t>81,10</t>
  </si>
  <si>
    <t>217,5</t>
  </si>
  <si>
    <t xml:space="preserve">Пашков Анатолий </t>
  </si>
  <si>
    <t>78,40</t>
  </si>
  <si>
    <t xml:space="preserve">Чукмаров Азис </t>
  </si>
  <si>
    <t>Юниоры (04.11.2002)/21</t>
  </si>
  <si>
    <t>89,10</t>
  </si>
  <si>
    <t>207,5</t>
  </si>
  <si>
    <t>Открытая (09.10.1997)/26</t>
  </si>
  <si>
    <t>88,20</t>
  </si>
  <si>
    <t>275,0</t>
  </si>
  <si>
    <t>285,0</t>
  </si>
  <si>
    <t>290,0</t>
  </si>
  <si>
    <t xml:space="preserve">Романов Максим </t>
  </si>
  <si>
    <t>Юниоры (05.08.2001)/22</t>
  </si>
  <si>
    <t>96,70</t>
  </si>
  <si>
    <t xml:space="preserve">Тактаев Николай </t>
  </si>
  <si>
    <t>255,0</t>
  </si>
  <si>
    <t>272,5</t>
  </si>
  <si>
    <t>Открытая (08.05.1986)/37</t>
  </si>
  <si>
    <t>99,40</t>
  </si>
  <si>
    <t>98,20</t>
  </si>
  <si>
    <t>99,20</t>
  </si>
  <si>
    <t xml:space="preserve">Синельников Дмитрий </t>
  </si>
  <si>
    <t>Открытая (05.08.1999)/24</t>
  </si>
  <si>
    <t>102,10</t>
  </si>
  <si>
    <t>282,5</t>
  </si>
  <si>
    <t>300,0</t>
  </si>
  <si>
    <t>90+</t>
  </si>
  <si>
    <t>Боева Дарья</t>
  </si>
  <si>
    <t>Узингер Карина</t>
  </si>
  <si>
    <t>Крючкова Дарина</t>
  </si>
  <si>
    <t>Шибких Светлана</t>
  </si>
  <si>
    <t>Высоцкий Захар</t>
  </si>
  <si>
    <t>Артюшкин Максим</t>
  </si>
  <si>
    <t>Мясников Иван</t>
  </si>
  <si>
    <t>Болотин Вилен</t>
  </si>
  <si>
    <t>Айтмухаметов Жамбул</t>
  </si>
  <si>
    <t>Горбунов Евгений</t>
  </si>
  <si>
    <t>Клейн Евгений</t>
  </si>
  <si>
    <t>Пашков Анатолий</t>
  </si>
  <si>
    <t>Чукмаров Азис</t>
  </si>
  <si>
    <t>Лукьянов Данил</t>
  </si>
  <si>
    <t>Романов Максим</t>
  </si>
  <si>
    <t>Тактаев Николай</t>
  </si>
  <si>
    <t>Сатюков Максим</t>
  </si>
  <si>
    <t>Фролов Алексей</t>
  </si>
  <si>
    <t>Исмагилов Виктор</t>
  </si>
  <si>
    <t>Синельников Дмитрий</t>
  </si>
  <si>
    <t>Зуева Анна</t>
  </si>
  <si>
    <t>Открытая (09.12.2002)/21</t>
  </si>
  <si>
    <t>52,00</t>
  </si>
  <si>
    <t>22,5</t>
  </si>
  <si>
    <t>25,0</t>
  </si>
  <si>
    <t>Сидоров Тимофей</t>
  </si>
  <si>
    <t>Юноши (29.09.2008)/15</t>
  </si>
  <si>
    <t>63,60</t>
  </si>
  <si>
    <t>37,5</t>
  </si>
  <si>
    <t>42,5</t>
  </si>
  <si>
    <t>Санаров Дмитрий</t>
  </si>
  <si>
    <t>Юноши (22.07.2004)/19</t>
  </si>
  <si>
    <t>50,0</t>
  </si>
  <si>
    <t>57,5</t>
  </si>
  <si>
    <t>Ефимов Андрей</t>
  </si>
  <si>
    <t>Мастера (01.09.1947)/76</t>
  </si>
  <si>
    <t>Заплаткин Павел</t>
  </si>
  <si>
    <t>Юноши (13.01.2004)/19</t>
  </si>
  <si>
    <t>82,10</t>
  </si>
  <si>
    <t>Юноши (25.10.2008)/15</t>
  </si>
  <si>
    <t xml:space="preserve">Санаров Дмитрий </t>
  </si>
  <si>
    <t xml:space="preserve">Клейн Евгений </t>
  </si>
  <si>
    <t>Гордеев Руслан</t>
  </si>
  <si>
    <t>Юноши (09.09.2005)/18</t>
  </si>
  <si>
    <t>88,80</t>
  </si>
  <si>
    <t>Унгефуг Иван</t>
  </si>
  <si>
    <t>Открытая (17.04.1994)/29</t>
  </si>
  <si>
    <t>88,50</t>
  </si>
  <si>
    <t xml:space="preserve">Пономарев Сергей </t>
  </si>
  <si>
    <t>Юноши (12.01.2004)/19</t>
  </si>
  <si>
    <t xml:space="preserve">Полосин Сергей </t>
  </si>
  <si>
    <t>Ананьин Андрей</t>
  </si>
  <si>
    <t>Открытая (12.02.1996)/27</t>
  </si>
  <si>
    <t>94,40</t>
  </si>
  <si>
    <t xml:space="preserve">Gloss </t>
  </si>
  <si>
    <t xml:space="preserve">Заплаткин Павел </t>
  </si>
  <si>
    <t>Юноши</t>
  </si>
  <si>
    <t xml:space="preserve">Гордеев Руслан </t>
  </si>
  <si>
    <t xml:space="preserve">Ананьин Андрей </t>
  </si>
  <si>
    <t xml:space="preserve">Лукьянов Данил </t>
  </si>
  <si>
    <t>Девушки (06.02.2004)/19</t>
  </si>
  <si>
    <t>Девушки (29.12.2005)/17</t>
  </si>
  <si>
    <t>Юноши (01.07.2008)/15</t>
  </si>
  <si>
    <t>Юноши (01.05.2009)/14</t>
  </si>
  <si>
    <t>Юноши (25.03.2008)/15</t>
  </si>
  <si>
    <t>Юноши (18.11.2004)/19</t>
  </si>
  <si>
    <t>Юноши (08.02.2007)/16</t>
  </si>
  <si>
    <t>Мастера (27.09.1983)/40</t>
  </si>
  <si>
    <t>Юноши (14.09.2008)/15</t>
  </si>
  <si>
    <t>Юноши (12.05.2004)/19</t>
  </si>
  <si>
    <t>Сакович Владислав</t>
  </si>
  <si>
    <t xml:space="preserve">Датий Сергей </t>
  </si>
  <si>
    <t xml:space="preserve">Ефимов Андрей </t>
  </si>
  <si>
    <t xml:space="preserve">Сакович Владислав </t>
  </si>
  <si>
    <t>Юноши (25.03.2009)/14</t>
  </si>
  <si>
    <t>Мастера (21.03.1961)/62</t>
  </si>
  <si>
    <t>Мастера (04.08.1983)/40</t>
  </si>
  <si>
    <t>Девушки (20.04.2009)/14</t>
  </si>
  <si>
    <t>Девушки (28.06.2007)/16</t>
  </si>
  <si>
    <t>Юноши (30.04.2008)/15</t>
  </si>
  <si>
    <t>Юноши (10.08.2002)/21</t>
  </si>
  <si>
    <t>Юноши (09.06.2011)/12</t>
  </si>
  <si>
    <t>Юноши (01.04.2008)/15</t>
  </si>
  <si>
    <t>Мастера (16.05.1950)/73</t>
  </si>
  <si>
    <t>Мастера (01.03.1968)/55</t>
  </si>
  <si>
    <t>Мастера (30.01.1948)/75</t>
  </si>
  <si>
    <t>Девушки</t>
  </si>
  <si>
    <t>Меннер Марсель</t>
  </si>
  <si>
    <t>Весовая категория</t>
  </si>
  <si>
    <t>Открытый турнир «Power Gym V» и Чемпионат Алтайского края
WRPF Пауэрлифтинг без экипировки
Новоалтайск/Алтайский край, 10 декабря 2023 года</t>
  </si>
  <si>
    <t>Открытый турнир «Power Gym V» и Чемпионат Алтайского края
WRPF Жим лежа без экипировки
Новоалтайск/Алтайский край, 10 декабря 2023 года</t>
  </si>
  <si>
    <t>Открытый турнир «Power Gym V» и Чемпионат Алтайского края
WRPF Становая тяга без экипировки
Новоалтайск/Алтайский край, 10 декабря 2023 года</t>
  </si>
  <si>
    <t>Открытый турнир «Power Gym V» и Чемпионат Алтайского края
WRPF Строгий подъем штанги на бицепс
Новоалтайск/Алтайский край, 10 декабря 2023 года</t>
  </si>
  <si>
    <t>Лично</t>
  </si>
  <si>
    <t>Мастера</t>
  </si>
  <si>
    <t>жим</t>
  </si>
  <si>
    <t>№</t>
  </si>
  <si>
    <t xml:space="preserve">
Дата рождения/Возраст</t>
  </si>
  <si>
    <t>Возрастная группа</t>
  </si>
  <si>
    <t>T</t>
  </si>
  <si>
    <t>O</t>
  </si>
  <si>
    <t>M</t>
  </si>
  <si>
    <t>M1</t>
  </si>
  <si>
    <t>J</t>
  </si>
  <si>
    <t>Алтайский край, Новоалтайск</t>
  </si>
  <si>
    <t>Алтайский край, Барнаул</t>
  </si>
  <si>
    <t>Алтайский край, Змеиногорск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</si>
</sst>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/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V73"/>
  <sheetViews>
    <sheetView topLeftCell="A16" zoomScaleNormal="100" workbookViewId="0">
      <selection activeCell="E51" sqref="E51"/>
    </sheetView>
  </sheetViews>
  <sheetFormatPr baseColWidth="10" defaultColWidth="9.1640625" defaultRowHeight="13"/>
  <cols>
    <col min="1" max="1" width="7.33203125" style="6" bestFit="1" customWidth="1"/>
    <col min="2" max="2" width="26.33203125" style="6" customWidth="1"/>
    <col min="3" max="3" width="25.33203125" style="6" customWidth="1"/>
    <col min="4" max="4" width="20.83203125" style="6" bestFit="1" customWidth="1"/>
    <col min="5" max="5" width="10.1640625" style="20" bestFit="1" customWidth="1"/>
    <col min="6" max="6" width="14.5" style="6" customWidth="1"/>
    <col min="7" max="7" width="36.83203125" style="6" customWidth="1"/>
    <col min="8" max="10" width="5.5" style="28" customWidth="1"/>
    <col min="11" max="11" width="4.5" style="28" customWidth="1"/>
    <col min="12" max="14" width="5.5" style="28" customWidth="1"/>
    <col min="15" max="15" width="4.5" style="28" customWidth="1"/>
    <col min="16" max="18" width="5.5" style="28" customWidth="1"/>
    <col min="19" max="19" width="4.5" style="28" customWidth="1"/>
    <col min="20" max="20" width="7.6640625" style="29" bestFit="1" customWidth="1"/>
    <col min="21" max="21" width="8.5" style="7" bestFit="1" customWidth="1"/>
    <col min="22" max="22" width="19" style="6" customWidth="1"/>
    <col min="23" max="16384" width="9.1640625" style="3"/>
  </cols>
  <sheetData>
    <row r="1" spans="1:22" s="2" customFormat="1" ht="28" customHeight="1">
      <c r="A1" s="52" t="s">
        <v>385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</row>
    <row r="2" spans="1:22" s="2" customFormat="1" ht="63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9"/>
    </row>
    <row r="3" spans="1:22" s="1" customFormat="1" ht="12.75" customHeight="1">
      <c r="A3" s="61" t="s">
        <v>392</v>
      </c>
      <c r="B3" s="69" t="s">
        <v>0</v>
      </c>
      <c r="C3" s="63" t="s">
        <v>393</v>
      </c>
      <c r="D3" s="63" t="s">
        <v>6</v>
      </c>
      <c r="E3" s="50" t="s">
        <v>394</v>
      </c>
      <c r="F3" s="60"/>
      <c r="G3" s="60" t="s">
        <v>5</v>
      </c>
      <c r="H3" s="60" t="s">
        <v>7</v>
      </c>
      <c r="I3" s="60"/>
      <c r="J3" s="60"/>
      <c r="K3" s="60"/>
      <c r="L3" s="60" t="s">
        <v>8</v>
      </c>
      <c r="M3" s="60"/>
      <c r="N3" s="60"/>
      <c r="O3" s="60"/>
      <c r="P3" s="60" t="s">
        <v>9</v>
      </c>
      <c r="Q3" s="60"/>
      <c r="R3" s="60"/>
      <c r="S3" s="60"/>
      <c r="T3" s="48" t="s">
        <v>1</v>
      </c>
      <c r="U3" s="50" t="s">
        <v>3</v>
      </c>
      <c r="V3" s="65" t="s">
        <v>2</v>
      </c>
    </row>
    <row r="4" spans="1:22" s="1" customFormat="1" ht="21" customHeight="1" thickBot="1">
      <c r="A4" s="62"/>
      <c r="B4" s="70"/>
      <c r="C4" s="64"/>
      <c r="D4" s="64"/>
      <c r="E4" s="51"/>
      <c r="F4" s="64"/>
      <c r="G4" s="64"/>
      <c r="H4" s="4">
        <v>1</v>
      </c>
      <c r="I4" s="4">
        <v>2</v>
      </c>
      <c r="J4" s="4">
        <v>3</v>
      </c>
      <c r="K4" s="4" t="s">
        <v>4</v>
      </c>
      <c r="L4" s="4">
        <v>1</v>
      </c>
      <c r="M4" s="4">
        <v>2</v>
      </c>
      <c r="N4" s="4">
        <v>3</v>
      </c>
      <c r="O4" s="4" t="s">
        <v>4</v>
      </c>
      <c r="P4" s="4">
        <v>1</v>
      </c>
      <c r="Q4" s="4">
        <v>2</v>
      </c>
      <c r="R4" s="4">
        <v>3</v>
      </c>
      <c r="S4" s="4" t="s">
        <v>4</v>
      </c>
      <c r="T4" s="49"/>
      <c r="U4" s="51"/>
      <c r="V4" s="66"/>
    </row>
    <row r="5" spans="1:22" ht="16">
      <c r="A5" s="71" t="s">
        <v>10</v>
      </c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2">
      <c r="A6" s="32" t="s">
        <v>155</v>
      </c>
      <c r="B6" s="8" t="s">
        <v>156</v>
      </c>
      <c r="C6" s="8" t="s">
        <v>356</v>
      </c>
      <c r="D6" s="8" t="s">
        <v>12</v>
      </c>
      <c r="E6" s="9" t="s">
        <v>395</v>
      </c>
      <c r="F6" s="8" t="s">
        <v>13</v>
      </c>
      <c r="G6" s="8" t="s">
        <v>400</v>
      </c>
      <c r="H6" s="30" t="s">
        <v>14</v>
      </c>
      <c r="I6" s="31" t="s">
        <v>15</v>
      </c>
      <c r="J6" s="30" t="s">
        <v>15</v>
      </c>
      <c r="K6" s="32"/>
      <c r="L6" s="30" t="s">
        <v>16</v>
      </c>
      <c r="M6" s="31" t="s">
        <v>17</v>
      </c>
      <c r="N6" s="31" t="s">
        <v>17</v>
      </c>
      <c r="O6" s="32"/>
      <c r="P6" s="30" t="s">
        <v>15</v>
      </c>
      <c r="Q6" s="30" t="s">
        <v>18</v>
      </c>
      <c r="R6" s="31" t="s">
        <v>19</v>
      </c>
      <c r="S6" s="32"/>
      <c r="T6" s="42" t="str">
        <f>"242,5"</f>
        <v>242,5</v>
      </c>
      <c r="U6" s="10" t="str">
        <f>"298,7600"</f>
        <v>298,7600</v>
      </c>
      <c r="V6" s="8" t="s">
        <v>330</v>
      </c>
    </row>
    <row r="7" spans="1:22">
      <c r="A7" s="35" t="s">
        <v>157</v>
      </c>
      <c r="B7" s="11" t="s">
        <v>158</v>
      </c>
      <c r="C7" s="11" t="s">
        <v>357</v>
      </c>
      <c r="D7" s="11" t="s">
        <v>20</v>
      </c>
      <c r="E7" s="12" t="s">
        <v>395</v>
      </c>
      <c r="F7" s="11" t="s">
        <v>21</v>
      </c>
      <c r="G7" s="11" t="s">
        <v>401</v>
      </c>
      <c r="H7" s="33" t="s">
        <v>22</v>
      </c>
      <c r="I7" s="33" t="s">
        <v>23</v>
      </c>
      <c r="J7" s="34" t="s">
        <v>24</v>
      </c>
      <c r="K7" s="35"/>
      <c r="L7" s="33" t="s">
        <v>25</v>
      </c>
      <c r="M7" s="34" t="s">
        <v>26</v>
      </c>
      <c r="N7" s="34" t="s">
        <v>26</v>
      </c>
      <c r="O7" s="35"/>
      <c r="P7" s="33" t="s">
        <v>27</v>
      </c>
      <c r="Q7" s="33" t="s">
        <v>14</v>
      </c>
      <c r="R7" s="33" t="s">
        <v>18</v>
      </c>
      <c r="S7" s="35"/>
      <c r="T7" s="43" t="str">
        <f>"212,5"</f>
        <v>212,5</v>
      </c>
      <c r="U7" s="13" t="str">
        <f>"253,9375"</f>
        <v>253,9375</v>
      </c>
      <c r="V7" s="11" t="s">
        <v>366</v>
      </c>
    </row>
    <row r="8" spans="1:22">
      <c r="A8" s="38" t="s">
        <v>155</v>
      </c>
      <c r="B8" s="14" t="s">
        <v>156</v>
      </c>
      <c r="C8" s="14" t="s">
        <v>28</v>
      </c>
      <c r="D8" s="14" t="s">
        <v>12</v>
      </c>
      <c r="E8" s="15" t="s">
        <v>396</v>
      </c>
      <c r="F8" s="14" t="s">
        <v>13</v>
      </c>
      <c r="G8" s="14" t="s">
        <v>400</v>
      </c>
      <c r="H8" s="36" t="s">
        <v>14</v>
      </c>
      <c r="I8" s="37" t="s">
        <v>15</v>
      </c>
      <c r="J8" s="36" t="s">
        <v>15</v>
      </c>
      <c r="K8" s="38"/>
      <c r="L8" s="36" t="s">
        <v>16</v>
      </c>
      <c r="M8" s="37" t="s">
        <v>17</v>
      </c>
      <c r="N8" s="37" t="s">
        <v>17</v>
      </c>
      <c r="O8" s="38"/>
      <c r="P8" s="36" t="s">
        <v>15</v>
      </c>
      <c r="Q8" s="36" t="s">
        <v>18</v>
      </c>
      <c r="R8" s="37" t="s">
        <v>19</v>
      </c>
      <c r="S8" s="38"/>
      <c r="T8" s="44" t="str">
        <f>"242,5"</f>
        <v>242,5</v>
      </c>
      <c r="U8" s="16" t="str">
        <f>"298,7600"</f>
        <v>298,7600</v>
      </c>
      <c r="V8" s="14" t="s">
        <v>330</v>
      </c>
    </row>
    <row r="10" spans="1:22" ht="16">
      <c r="A10" s="67" t="s">
        <v>29</v>
      </c>
      <c r="B10" s="67"/>
      <c r="C10" s="67"/>
      <c r="D10" s="67"/>
      <c r="E10" s="68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22">
      <c r="A11" s="41" t="s">
        <v>155</v>
      </c>
      <c r="B11" s="17" t="s">
        <v>159</v>
      </c>
      <c r="C11" s="17" t="s">
        <v>31</v>
      </c>
      <c r="D11" s="17" t="s">
        <v>32</v>
      </c>
      <c r="E11" s="18" t="s">
        <v>396</v>
      </c>
      <c r="F11" s="17" t="s">
        <v>45</v>
      </c>
      <c r="G11" s="17" t="s">
        <v>400</v>
      </c>
      <c r="H11" s="39" t="s">
        <v>33</v>
      </c>
      <c r="I11" s="40" t="s">
        <v>34</v>
      </c>
      <c r="J11" s="39" t="s">
        <v>35</v>
      </c>
      <c r="K11" s="41"/>
      <c r="L11" s="40" t="s">
        <v>36</v>
      </c>
      <c r="M11" s="39" t="s">
        <v>37</v>
      </c>
      <c r="N11" s="39" t="s">
        <v>37</v>
      </c>
      <c r="O11" s="41"/>
      <c r="P11" s="40" t="s">
        <v>38</v>
      </c>
      <c r="Q11" s="39" t="s">
        <v>39</v>
      </c>
      <c r="R11" s="39" t="s">
        <v>40</v>
      </c>
      <c r="S11" s="41"/>
      <c r="T11" s="45" t="str">
        <f>"320,0"</f>
        <v>320,0</v>
      </c>
      <c r="U11" s="19" t="str">
        <f>"305,7500"</f>
        <v>305,7500</v>
      </c>
      <c r="V11" s="17" t="s">
        <v>95</v>
      </c>
    </row>
    <row r="13" spans="1:22" ht="16">
      <c r="A13" s="67" t="s">
        <v>41</v>
      </c>
      <c r="B13" s="67"/>
      <c r="C13" s="67"/>
      <c r="D13" s="67"/>
      <c r="E13" s="68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1:22">
      <c r="A14" s="32" t="s">
        <v>155</v>
      </c>
      <c r="B14" s="8" t="s">
        <v>160</v>
      </c>
      <c r="C14" s="8" t="s">
        <v>43</v>
      </c>
      <c r="D14" s="8" t="s">
        <v>44</v>
      </c>
      <c r="E14" s="9" t="s">
        <v>396</v>
      </c>
      <c r="F14" s="8" t="s">
        <v>45</v>
      </c>
      <c r="G14" s="8" t="s">
        <v>401</v>
      </c>
      <c r="H14" s="30" t="s">
        <v>46</v>
      </c>
      <c r="I14" s="31" t="s">
        <v>47</v>
      </c>
      <c r="J14" s="31" t="s">
        <v>47</v>
      </c>
      <c r="K14" s="32"/>
      <c r="L14" s="31" t="s">
        <v>36</v>
      </c>
      <c r="M14" s="30" t="s">
        <v>36</v>
      </c>
      <c r="N14" s="30" t="s">
        <v>37</v>
      </c>
      <c r="O14" s="32"/>
      <c r="P14" s="30" t="s">
        <v>48</v>
      </c>
      <c r="Q14" s="30" t="s">
        <v>49</v>
      </c>
      <c r="R14" s="30" t="s">
        <v>50</v>
      </c>
      <c r="S14" s="32"/>
      <c r="T14" s="42" t="str">
        <f>"337,5"</f>
        <v>337,5</v>
      </c>
      <c r="U14" s="10" t="str">
        <f>"309,2512"</f>
        <v>309,2512</v>
      </c>
      <c r="V14" s="8" t="s">
        <v>367</v>
      </c>
    </row>
    <row r="15" spans="1:22">
      <c r="A15" s="38" t="s">
        <v>157</v>
      </c>
      <c r="B15" s="14" t="s">
        <v>161</v>
      </c>
      <c r="C15" s="14" t="s">
        <v>51</v>
      </c>
      <c r="D15" s="14" t="s">
        <v>52</v>
      </c>
      <c r="E15" s="15" t="s">
        <v>396</v>
      </c>
      <c r="F15" s="14" t="s">
        <v>13</v>
      </c>
      <c r="G15" s="14" t="s">
        <v>400</v>
      </c>
      <c r="H15" s="37" t="s">
        <v>22</v>
      </c>
      <c r="I15" s="37" t="s">
        <v>22</v>
      </c>
      <c r="J15" s="36" t="s">
        <v>22</v>
      </c>
      <c r="K15" s="38"/>
      <c r="L15" s="36" t="s">
        <v>25</v>
      </c>
      <c r="M15" s="36" t="s">
        <v>26</v>
      </c>
      <c r="N15" s="37" t="s">
        <v>53</v>
      </c>
      <c r="O15" s="38"/>
      <c r="P15" s="36" t="s">
        <v>14</v>
      </c>
      <c r="Q15" s="36" t="s">
        <v>15</v>
      </c>
      <c r="R15" s="36" t="s">
        <v>18</v>
      </c>
      <c r="S15" s="38"/>
      <c r="T15" s="44" t="str">
        <f>"210,0"</f>
        <v>210,0</v>
      </c>
      <c r="U15" s="16" t="str">
        <f>"193,6620"</f>
        <v>193,6620</v>
      </c>
      <c r="V15" s="14" t="s">
        <v>330</v>
      </c>
    </row>
    <row r="17" spans="1:22" ht="16">
      <c r="A17" s="67" t="s">
        <v>54</v>
      </c>
      <c r="B17" s="67"/>
      <c r="C17" s="67"/>
      <c r="D17" s="67"/>
      <c r="E17" s="68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1:22">
      <c r="A18" s="41" t="s">
        <v>155</v>
      </c>
      <c r="B18" s="17" t="s">
        <v>162</v>
      </c>
      <c r="C18" s="17" t="s">
        <v>358</v>
      </c>
      <c r="D18" s="17" t="s">
        <v>56</v>
      </c>
      <c r="E18" s="18" t="s">
        <v>395</v>
      </c>
      <c r="F18" s="17" t="s">
        <v>13</v>
      </c>
      <c r="G18" s="17" t="s">
        <v>400</v>
      </c>
      <c r="H18" s="40" t="s">
        <v>15</v>
      </c>
      <c r="I18" s="40" t="s">
        <v>57</v>
      </c>
      <c r="J18" s="40" t="s">
        <v>34</v>
      </c>
      <c r="K18" s="41"/>
      <c r="L18" s="40" t="s">
        <v>37</v>
      </c>
      <c r="M18" s="39" t="s">
        <v>58</v>
      </c>
      <c r="N18" s="39" t="s">
        <v>58</v>
      </c>
      <c r="O18" s="41"/>
      <c r="P18" s="40" t="s">
        <v>49</v>
      </c>
      <c r="Q18" s="40" t="s">
        <v>59</v>
      </c>
      <c r="R18" s="39" t="s">
        <v>39</v>
      </c>
      <c r="S18" s="41"/>
      <c r="T18" s="45" t="str">
        <f>"330,0"</f>
        <v>330,0</v>
      </c>
      <c r="U18" s="19" t="str">
        <f>"289,0470"</f>
        <v>289,0470</v>
      </c>
      <c r="V18" s="17" t="s">
        <v>330</v>
      </c>
    </row>
    <row r="20" spans="1:22" ht="16">
      <c r="A20" s="67" t="s">
        <v>60</v>
      </c>
      <c r="B20" s="67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1:22">
      <c r="A21" s="41" t="s">
        <v>155</v>
      </c>
      <c r="B21" s="17" t="s">
        <v>163</v>
      </c>
      <c r="C21" s="17" t="s">
        <v>61</v>
      </c>
      <c r="D21" s="17" t="s">
        <v>62</v>
      </c>
      <c r="E21" s="18" t="s">
        <v>395</v>
      </c>
      <c r="F21" s="17" t="s">
        <v>63</v>
      </c>
      <c r="G21" s="17" t="s">
        <v>401</v>
      </c>
      <c r="H21" s="40" t="s">
        <v>33</v>
      </c>
      <c r="I21" s="39" t="s">
        <v>64</v>
      </c>
      <c r="J21" s="39" t="s">
        <v>64</v>
      </c>
      <c r="K21" s="41"/>
      <c r="L21" s="39" t="s">
        <v>22</v>
      </c>
      <c r="M21" s="40" t="s">
        <v>23</v>
      </c>
      <c r="N21" s="39" t="s">
        <v>27</v>
      </c>
      <c r="O21" s="41"/>
      <c r="P21" s="40" t="s">
        <v>38</v>
      </c>
      <c r="Q21" s="40" t="s">
        <v>39</v>
      </c>
      <c r="R21" s="39" t="s">
        <v>65</v>
      </c>
      <c r="S21" s="41"/>
      <c r="T21" s="45" t="str">
        <f>"342,5"</f>
        <v>342,5</v>
      </c>
      <c r="U21" s="19" t="str">
        <f>"269,6160"</f>
        <v>269,6160</v>
      </c>
      <c r="V21" s="17" t="s">
        <v>117</v>
      </c>
    </row>
    <row r="23" spans="1:22" ht="16">
      <c r="A23" s="67" t="s">
        <v>29</v>
      </c>
      <c r="B23" s="67"/>
      <c r="C23" s="67"/>
      <c r="D23" s="67"/>
      <c r="E23" s="68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1:22">
      <c r="A24" s="32" t="s">
        <v>155</v>
      </c>
      <c r="B24" s="8" t="s">
        <v>164</v>
      </c>
      <c r="C24" s="8" t="s">
        <v>327</v>
      </c>
      <c r="D24" s="8" t="s">
        <v>67</v>
      </c>
      <c r="E24" s="9" t="s">
        <v>395</v>
      </c>
      <c r="F24" s="8" t="s">
        <v>63</v>
      </c>
      <c r="G24" s="8" t="s">
        <v>401</v>
      </c>
      <c r="H24" s="30" t="s">
        <v>46</v>
      </c>
      <c r="I24" s="30" t="s">
        <v>47</v>
      </c>
      <c r="J24" s="30" t="s">
        <v>38</v>
      </c>
      <c r="K24" s="32"/>
      <c r="L24" s="30" t="s">
        <v>68</v>
      </c>
      <c r="M24" s="31" t="s">
        <v>69</v>
      </c>
      <c r="N24" s="30" t="s">
        <v>69</v>
      </c>
      <c r="O24" s="32"/>
      <c r="P24" s="30" t="s">
        <v>47</v>
      </c>
      <c r="Q24" s="30" t="s">
        <v>59</v>
      </c>
      <c r="R24" s="30" t="s">
        <v>70</v>
      </c>
      <c r="S24" s="32"/>
      <c r="T24" s="42" t="str">
        <f>"402,5"</f>
        <v>402,5</v>
      </c>
      <c r="U24" s="10" t="str">
        <f>"290,3635"</f>
        <v>290,3635</v>
      </c>
      <c r="V24" s="8" t="s">
        <v>178</v>
      </c>
    </row>
    <row r="25" spans="1:22">
      <c r="A25" s="35" t="s">
        <v>157</v>
      </c>
      <c r="B25" s="11" t="s">
        <v>165</v>
      </c>
      <c r="C25" s="11" t="s">
        <v>359</v>
      </c>
      <c r="D25" s="11" t="s">
        <v>71</v>
      </c>
      <c r="E25" s="12" t="s">
        <v>395</v>
      </c>
      <c r="F25" s="11" t="s">
        <v>13</v>
      </c>
      <c r="G25" s="11" t="s">
        <v>400</v>
      </c>
      <c r="H25" s="33" t="s">
        <v>27</v>
      </c>
      <c r="I25" s="33" t="s">
        <v>14</v>
      </c>
      <c r="J25" s="33" t="s">
        <v>18</v>
      </c>
      <c r="K25" s="35"/>
      <c r="L25" s="33" t="s">
        <v>37</v>
      </c>
      <c r="M25" s="33" t="s">
        <v>22</v>
      </c>
      <c r="N25" s="34" t="s">
        <v>58</v>
      </c>
      <c r="O25" s="35"/>
      <c r="P25" s="33" t="s">
        <v>33</v>
      </c>
      <c r="Q25" s="33" t="s">
        <v>64</v>
      </c>
      <c r="R25" s="33" t="s">
        <v>46</v>
      </c>
      <c r="S25" s="35"/>
      <c r="T25" s="43" t="str">
        <f>"295,0"</f>
        <v>295,0</v>
      </c>
      <c r="U25" s="13" t="str">
        <f>"220,8370"</f>
        <v>220,8370</v>
      </c>
      <c r="V25" s="11" t="s">
        <v>368</v>
      </c>
    </row>
    <row r="26" spans="1:22">
      <c r="A26" s="35" t="s">
        <v>166</v>
      </c>
      <c r="B26" s="11" t="s">
        <v>167</v>
      </c>
      <c r="C26" s="11" t="s">
        <v>360</v>
      </c>
      <c r="D26" s="11" t="s">
        <v>72</v>
      </c>
      <c r="E26" s="12" t="s">
        <v>395</v>
      </c>
      <c r="F26" s="11" t="s">
        <v>45</v>
      </c>
      <c r="G26" s="11" t="s">
        <v>400</v>
      </c>
      <c r="H26" s="33" t="s">
        <v>68</v>
      </c>
      <c r="I26" s="34" t="s">
        <v>14</v>
      </c>
      <c r="J26" s="34" t="s">
        <v>14</v>
      </c>
      <c r="K26" s="35"/>
      <c r="L26" s="33" t="s">
        <v>37</v>
      </c>
      <c r="M26" s="33" t="s">
        <v>73</v>
      </c>
      <c r="N26" s="34" t="s">
        <v>22</v>
      </c>
      <c r="O26" s="35"/>
      <c r="P26" s="33" t="s">
        <v>15</v>
      </c>
      <c r="Q26" s="34" t="s">
        <v>57</v>
      </c>
      <c r="R26" s="33" t="s">
        <v>57</v>
      </c>
      <c r="S26" s="35"/>
      <c r="T26" s="43" t="str">
        <f>"257,5"</f>
        <v>257,5</v>
      </c>
      <c r="U26" s="13" t="str">
        <f>"191,5028"</f>
        <v>191,5028</v>
      </c>
      <c r="V26" s="11" t="s">
        <v>326</v>
      </c>
    </row>
    <row r="27" spans="1:22">
      <c r="A27" s="35" t="s">
        <v>155</v>
      </c>
      <c r="B27" s="11" t="s">
        <v>168</v>
      </c>
      <c r="C27" s="11" t="s">
        <v>75</v>
      </c>
      <c r="D27" s="11" t="s">
        <v>76</v>
      </c>
      <c r="E27" s="12" t="s">
        <v>396</v>
      </c>
      <c r="F27" s="11" t="s">
        <v>13</v>
      </c>
      <c r="G27" s="11" t="s">
        <v>401</v>
      </c>
      <c r="H27" s="34" t="s">
        <v>77</v>
      </c>
      <c r="I27" s="33" t="s">
        <v>70</v>
      </c>
      <c r="J27" s="33" t="s">
        <v>78</v>
      </c>
      <c r="K27" s="35"/>
      <c r="L27" s="33" t="s">
        <v>35</v>
      </c>
      <c r="M27" s="33" t="s">
        <v>79</v>
      </c>
      <c r="N27" s="34" t="s">
        <v>80</v>
      </c>
      <c r="O27" s="35"/>
      <c r="P27" s="33" t="s">
        <v>81</v>
      </c>
      <c r="Q27" s="33" t="s">
        <v>82</v>
      </c>
      <c r="R27" s="34" t="s">
        <v>83</v>
      </c>
      <c r="S27" s="35"/>
      <c r="T27" s="43" t="str">
        <f>"537,5"</f>
        <v>537,5</v>
      </c>
      <c r="U27" s="13" t="str">
        <f>"389,6338"</f>
        <v>389,6338</v>
      </c>
      <c r="V27" s="11"/>
    </row>
    <row r="28" spans="1:22">
      <c r="A28" s="38" t="s">
        <v>157</v>
      </c>
      <c r="B28" s="14" t="s">
        <v>169</v>
      </c>
      <c r="C28" s="14" t="s">
        <v>84</v>
      </c>
      <c r="D28" s="14" t="s">
        <v>85</v>
      </c>
      <c r="E28" s="15" t="s">
        <v>396</v>
      </c>
      <c r="F28" s="14" t="s">
        <v>21</v>
      </c>
      <c r="G28" s="14" t="s">
        <v>401</v>
      </c>
      <c r="H28" s="36" t="s">
        <v>33</v>
      </c>
      <c r="I28" s="37" t="s">
        <v>64</v>
      </c>
      <c r="J28" s="36" t="s">
        <v>64</v>
      </c>
      <c r="K28" s="38"/>
      <c r="L28" s="36" t="s">
        <v>58</v>
      </c>
      <c r="M28" s="36" t="s">
        <v>24</v>
      </c>
      <c r="N28" s="37" t="s">
        <v>14</v>
      </c>
      <c r="O28" s="38"/>
      <c r="P28" s="36" t="s">
        <v>59</v>
      </c>
      <c r="Q28" s="36" t="s">
        <v>77</v>
      </c>
      <c r="R28" s="36" t="s">
        <v>86</v>
      </c>
      <c r="S28" s="38"/>
      <c r="T28" s="44" t="str">
        <f>"372,5"</f>
        <v>372,5</v>
      </c>
      <c r="U28" s="16" t="str">
        <f>"267,1942"</f>
        <v>267,1942</v>
      </c>
      <c r="V28" s="14" t="s">
        <v>369</v>
      </c>
    </row>
    <row r="30" spans="1:22" ht="16">
      <c r="A30" s="67" t="s">
        <v>41</v>
      </c>
      <c r="B30" s="67"/>
      <c r="C30" s="67"/>
      <c r="D30" s="67"/>
      <c r="E30" s="68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1:22">
      <c r="A31" s="32" t="s">
        <v>155</v>
      </c>
      <c r="B31" s="8" t="s">
        <v>170</v>
      </c>
      <c r="C31" s="8" t="s">
        <v>361</v>
      </c>
      <c r="D31" s="8" t="s">
        <v>88</v>
      </c>
      <c r="E31" s="9" t="s">
        <v>395</v>
      </c>
      <c r="F31" s="8" t="s">
        <v>63</v>
      </c>
      <c r="G31" s="8" t="s">
        <v>401</v>
      </c>
      <c r="H31" s="30" t="s">
        <v>46</v>
      </c>
      <c r="I31" s="30" t="s">
        <v>47</v>
      </c>
      <c r="J31" s="30" t="s">
        <v>89</v>
      </c>
      <c r="K31" s="32"/>
      <c r="L31" s="30" t="s">
        <v>27</v>
      </c>
      <c r="M31" s="30" t="s">
        <v>90</v>
      </c>
      <c r="N31" s="31" t="s">
        <v>14</v>
      </c>
      <c r="O31" s="32"/>
      <c r="P31" s="30" t="s">
        <v>59</v>
      </c>
      <c r="Q31" s="30" t="s">
        <v>65</v>
      </c>
      <c r="R31" s="30" t="s">
        <v>86</v>
      </c>
      <c r="S31" s="32"/>
      <c r="T31" s="42" t="str">
        <f>"400,0"</f>
        <v>400,0</v>
      </c>
      <c r="U31" s="10" t="str">
        <f>"278,7600"</f>
        <v>278,7600</v>
      </c>
      <c r="V31" s="8" t="s">
        <v>178</v>
      </c>
    </row>
    <row r="32" spans="1:22">
      <c r="A32" s="38" t="s">
        <v>157</v>
      </c>
      <c r="B32" s="14" t="s">
        <v>171</v>
      </c>
      <c r="C32" s="14" t="s">
        <v>335</v>
      </c>
      <c r="D32" s="14" t="s">
        <v>91</v>
      </c>
      <c r="E32" s="15" t="s">
        <v>395</v>
      </c>
      <c r="F32" s="14" t="s">
        <v>45</v>
      </c>
      <c r="G32" s="14" t="s">
        <v>400</v>
      </c>
      <c r="H32" s="36" t="s">
        <v>57</v>
      </c>
      <c r="I32" s="36" t="s">
        <v>34</v>
      </c>
      <c r="J32" s="37" t="s">
        <v>64</v>
      </c>
      <c r="K32" s="38"/>
      <c r="L32" s="37" t="s">
        <v>24</v>
      </c>
      <c r="M32" s="36" t="s">
        <v>24</v>
      </c>
      <c r="N32" s="36" t="s">
        <v>68</v>
      </c>
      <c r="O32" s="38"/>
      <c r="P32" s="37" t="s">
        <v>46</v>
      </c>
      <c r="Q32" s="36" t="s">
        <v>46</v>
      </c>
      <c r="R32" s="36" t="s">
        <v>47</v>
      </c>
      <c r="S32" s="38"/>
      <c r="T32" s="44" t="str">
        <f>"335,0"</f>
        <v>335,0</v>
      </c>
      <c r="U32" s="16" t="str">
        <f>"232,0545"</f>
        <v>232,0545</v>
      </c>
      <c r="V32" s="14" t="s">
        <v>336</v>
      </c>
    </row>
    <row r="34" spans="1:22" ht="16">
      <c r="A34" s="67" t="s">
        <v>92</v>
      </c>
      <c r="B34" s="67"/>
      <c r="C34" s="67"/>
      <c r="D34" s="67"/>
      <c r="E34" s="68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1:22">
      <c r="A35" s="32" t="s">
        <v>155</v>
      </c>
      <c r="B35" s="8" t="s">
        <v>172</v>
      </c>
      <c r="C35" s="8" t="s">
        <v>362</v>
      </c>
      <c r="D35" s="8" t="s">
        <v>93</v>
      </c>
      <c r="E35" s="9" t="s">
        <v>395</v>
      </c>
      <c r="F35" s="8" t="s">
        <v>21</v>
      </c>
      <c r="G35" s="8" t="s">
        <v>401</v>
      </c>
      <c r="H35" s="31" t="s">
        <v>59</v>
      </c>
      <c r="I35" s="31" t="s">
        <v>59</v>
      </c>
      <c r="J35" s="30" t="s">
        <v>59</v>
      </c>
      <c r="K35" s="32"/>
      <c r="L35" s="30" t="s">
        <v>15</v>
      </c>
      <c r="M35" s="31" t="s">
        <v>57</v>
      </c>
      <c r="N35" s="31" t="s">
        <v>57</v>
      </c>
      <c r="O35" s="32"/>
      <c r="P35" s="30" t="s">
        <v>86</v>
      </c>
      <c r="Q35" s="31" t="s">
        <v>94</v>
      </c>
      <c r="R35" s="30" t="s">
        <v>94</v>
      </c>
      <c r="S35" s="32"/>
      <c r="T35" s="42" t="str">
        <f>"425,0"</f>
        <v>425,0</v>
      </c>
      <c r="U35" s="10" t="str">
        <f>"275,1875"</f>
        <v>275,1875</v>
      </c>
      <c r="V35" s="8" t="s">
        <v>369</v>
      </c>
    </row>
    <row r="36" spans="1:22">
      <c r="A36" s="38" t="s">
        <v>155</v>
      </c>
      <c r="B36" s="14" t="s">
        <v>173</v>
      </c>
      <c r="C36" s="14" t="s">
        <v>363</v>
      </c>
      <c r="D36" s="14" t="s">
        <v>96</v>
      </c>
      <c r="E36" s="15" t="s">
        <v>397</v>
      </c>
      <c r="F36" s="14" t="s">
        <v>45</v>
      </c>
      <c r="G36" s="14" t="s">
        <v>400</v>
      </c>
      <c r="H36" s="36" t="s">
        <v>97</v>
      </c>
      <c r="I36" s="36" t="s">
        <v>98</v>
      </c>
      <c r="J36" s="36" t="s">
        <v>99</v>
      </c>
      <c r="K36" s="38"/>
      <c r="L36" s="36" t="s">
        <v>70</v>
      </c>
      <c r="M36" s="36" t="s">
        <v>78</v>
      </c>
      <c r="N36" s="36" t="s">
        <v>100</v>
      </c>
      <c r="O36" s="38"/>
      <c r="P36" s="36" t="s">
        <v>101</v>
      </c>
      <c r="Q36" s="36" t="s">
        <v>102</v>
      </c>
      <c r="R36" s="37" t="s">
        <v>103</v>
      </c>
      <c r="S36" s="38"/>
      <c r="T36" s="44" t="str">
        <f>"632,5"</f>
        <v>632,5</v>
      </c>
      <c r="U36" s="16" t="str">
        <f>"413,6550"</f>
        <v>413,6550</v>
      </c>
      <c r="V36" s="14"/>
    </row>
    <row r="38" spans="1:22" ht="16">
      <c r="A38" s="67" t="s">
        <v>104</v>
      </c>
      <c r="B38" s="67"/>
      <c r="C38" s="67"/>
      <c r="D38" s="67"/>
      <c r="E38" s="68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1:22">
      <c r="A39" s="32" t="s">
        <v>155</v>
      </c>
      <c r="B39" s="8" t="s">
        <v>174</v>
      </c>
      <c r="C39" s="8" t="s">
        <v>345</v>
      </c>
      <c r="D39" s="8" t="s">
        <v>105</v>
      </c>
      <c r="E39" s="9" t="s">
        <v>395</v>
      </c>
      <c r="F39" s="8" t="s">
        <v>45</v>
      </c>
      <c r="G39" s="8" t="s">
        <v>400</v>
      </c>
      <c r="H39" s="30" t="s">
        <v>70</v>
      </c>
      <c r="I39" s="30" t="s">
        <v>86</v>
      </c>
      <c r="J39" s="31" t="s">
        <v>78</v>
      </c>
      <c r="K39" s="32"/>
      <c r="L39" s="30" t="s">
        <v>18</v>
      </c>
      <c r="M39" s="31" t="s">
        <v>57</v>
      </c>
      <c r="N39" s="31" t="s">
        <v>57</v>
      </c>
      <c r="O39" s="32"/>
      <c r="P39" s="30" t="s">
        <v>106</v>
      </c>
      <c r="Q39" s="31" t="s">
        <v>107</v>
      </c>
      <c r="R39" s="31" t="s">
        <v>98</v>
      </c>
      <c r="S39" s="32"/>
      <c r="T39" s="42" t="str">
        <f>"455,0"</f>
        <v>455,0</v>
      </c>
      <c r="U39" s="10" t="str">
        <f>"277,2315"</f>
        <v>277,2315</v>
      </c>
      <c r="V39" s="8" t="s">
        <v>346</v>
      </c>
    </row>
    <row r="40" spans="1:22">
      <c r="A40" s="35" t="s">
        <v>157</v>
      </c>
      <c r="B40" s="11" t="s">
        <v>175</v>
      </c>
      <c r="C40" s="11" t="s">
        <v>364</v>
      </c>
      <c r="D40" s="11" t="s">
        <v>108</v>
      </c>
      <c r="E40" s="12" t="s">
        <v>395</v>
      </c>
      <c r="F40" s="11" t="s">
        <v>21</v>
      </c>
      <c r="G40" s="11" t="s">
        <v>401</v>
      </c>
      <c r="H40" s="33" t="s">
        <v>86</v>
      </c>
      <c r="I40" s="34" t="s">
        <v>94</v>
      </c>
      <c r="J40" s="33" t="s">
        <v>94</v>
      </c>
      <c r="K40" s="35"/>
      <c r="L40" s="34" t="s">
        <v>14</v>
      </c>
      <c r="M40" s="33" t="s">
        <v>15</v>
      </c>
      <c r="N40" s="34" t="s">
        <v>18</v>
      </c>
      <c r="O40" s="35"/>
      <c r="P40" s="33" t="s">
        <v>59</v>
      </c>
      <c r="Q40" s="33" t="s">
        <v>77</v>
      </c>
      <c r="R40" s="33" t="s">
        <v>86</v>
      </c>
      <c r="S40" s="35"/>
      <c r="T40" s="43" t="str">
        <f>"445,0"</f>
        <v>445,0</v>
      </c>
      <c r="U40" s="13" t="str">
        <f>"270,8270"</f>
        <v>270,8270</v>
      </c>
      <c r="V40" s="11" t="s">
        <v>369</v>
      </c>
    </row>
    <row r="41" spans="1:22">
      <c r="A41" s="35" t="s">
        <v>155</v>
      </c>
      <c r="B41" s="11" t="s">
        <v>176</v>
      </c>
      <c r="C41" s="11" t="s">
        <v>109</v>
      </c>
      <c r="D41" s="11" t="s">
        <v>110</v>
      </c>
      <c r="E41" s="12" t="s">
        <v>396</v>
      </c>
      <c r="F41" s="11" t="s">
        <v>45</v>
      </c>
      <c r="G41" s="11" t="s">
        <v>401</v>
      </c>
      <c r="H41" s="34" t="s">
        <v>98</v>
      </c>
      <c r="I41" s="34" t="s">
        <v>99</v>
      </c>
      <c r="J41" s="33" t="s">
        <v>99</v>
      </c>
      <c r="K41" s="35"/>
      <c r="L41" s="33" t="s">
        <v>27</v>
      </c>
      <c r="M41" s="34" t="s">
        <v>14</v>
      </c>
      <c r="N41" s="35"/>
      <c r="O41" s="35"/>
      <c r="P41" s="33" t="s">
        <v>101</v>
      </c>
      <c r="Q41" s="34" t="s">
        <v>111</v>
      </c>
      <c r="R41" s="34" t="s">
        <v>112</v>
      </c>
      <c r="S41" s="35"/>
      <c r="T41" s="43" t="str">
        <f>"510,0"</f>
        <v>510,0</v>
      </c>
      <c r="U41" s="13" t="str">
        <f>"318,7500"</f>
        <v>318,7500</v>
      </c>
      <c r="V41" s="11"/>
    </row>
    <row r="42" spans="1:22">
      <c r="A42" s="38" t="s">
        <v>157</v>
      </c>
      <c r="B42" s="14" t="s">
        <v>177</v>
      </c>
      <c r="C42" s="14" t="s">
        <v>113</v>
      </c>
      <c r="D42" s="14" t="s">
        <v>114</v>
      </c>
      <c r="E42" s="15" t="s">
        <v>396</v>
      </c>
      <c r="F42" s="14" t="s">
        <v>389</v>
      </c>
      <c r="G42" s="14" t="s">
        <v>401</v>
      </c>
      <c r="H42" s="37" t="s">
        <v>59</v>
      </c>
      <c r="I42" s="36" t="s">
        <v>59</v>
      </c>
      <c r="J42" s="36" t="s">
        <v>65</v>
      </c>
      <c r="K42" s="38"/>
      <c r="L42" s="36" t="s">
        <v>64</v>
      </c>
      <c r="M42" s="36" t="s">
        <v>46</v>
      </c>
      <c r="N42" s="37" t="s">
        <v>79</v>
      </c>
      <c r="O42" s="38"/>
      <c r="P42" s="36" t="s">
        <v>98</v>
      </c>
      <c r="Q42" s="36" t="s">
        <v>99</v>
      </c>
      <c r="R42" s="36" t="s">
        <v>115</v>
      </c>
      <c r="S42" s="38"/>
      <c r="T42" s="44" t="str">
        <f>"500,0"</f>
        <v>500,0</v>
      </c>
      <c r="U42" s="16" t="str">
        <f>"306,1500"</f>
        <v>306,1500</v>
      </c>
      <c r="V42" s="14"/>
    </row>
    <row r="44" spans="1:22" ht="16">
      <c r="A44" s="67" t="s">
        <v>116</v>
      </c>
      <c r="B44" s="67"/>
      <c r="C44" s="67"/>
      <c r="D44" s="67"/>
      <c r="E44" s="68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1:22">
      <c r="A45" s="32" t="s">
        <v>155</v>
      </c>
      <c r="B45" s="8" t="s">
        <v>178</v>
      </c>
      <c r="C45" s="8" t="s">
        <v>118</v>
      </c>
      <c r="D45" s="8" t="s">
        <v>119</v>
      </c>
      <c r="E45" s="9" t="s">
        <v>396</v>
      </c>
      <c r="F45" s="8" t="s">
        <v>63</v>
      </c>
      <c r="G45" s="8" t="s">
        <v>401</v>
      </c>
      <c r="H45" s="30" t="s">
        <v>120</v>
      </c>
      <c r="I45" s="30" t="s">
        <v>121</v>
      </c>
      <c r="J45" s="30" t="s">
        <v>122</v>
      </c>
      <c r="K45" s="32"/>
      <c r="L45" s="30" t="s">
        <v>38</v>
      </c>
      <c r="M45" s="30" t="s">
        <v>123</v>
      </c>
      <c r="N45" s="31" t="s">
        <v>77</v>
      </c>
      <c r="O45" s="32"/>
      <c r="P45" s="30" t="s">
        <v>124</v>
      </c>
      <c r="Q45" s="30" t="s">
        <v>125</v>
      </c>
      <c r="R45" s="31" t="s">
        <v>122</v>
      </c>
      <c r="S45" s="32"/>
      <c r="T45" s="42" t="str">
        <f>"687,5"</f>
        <v>687,5</v>
      </c>
      <c r="U45" s="10" t="str">
        <f>"404,7312"</f>
        <v>404,7312</v>
      </c>
      <c r="V45" s="8"/>
    </row>
    <row r="46" spans="1:22">
      <c r="A46" s="35" t="s">
        <v>157</v>
      </c>
      <c r="B46" s="11" t="s">
        <v>179</v>
      </c>
      <c r="C46" s="11" t="s">
        <v>127</v>
      </c>
      <c r="D46" s="11" t="s">
        <v>128</v>
      </c>
      <c r="E46" s="12" t="s">
        <v>396</v>
      </c>
      <c r="F46" s="11" t="s">
        <v>389</v>
      </c>
      <c r="G46" s="11" t="s">
        <v>401</v>
      </c>
      <c r="H46" s="33" t="s">
        <v>98</v>
      </c>
      <c r="I46" s="33" t="s">
        <v>129</v>
      </c>
      <c r="J46" s="33" t="s">
        <v>81</v>
      </c>
      <c r="K46" s="35"/>
      <c r="L46" s="34" t="s">
        <v>38</v>
      </c>
      <c r="M46" s="33" t="s">
        <v>39</v>
      </c>
      <c r="N46" s="33" t="s">
        <v>65</v>
      </c>
      <c r="O46" s="35"/>
      <c r="P46" s="33" t="s">
        <v>102</v>
      </c>
      <c r="Q46" s="33" t="s">
        <v>124</v>
      </c>
      <c r="R46" s="33" t="s">
        <v>103</v>
      </c>
      <c r="S46" s="35"/>
      <c r="T46" s="43" t="str">
        <f>"647,5"</f>
        <v>647,5</v>
      </c>
      <c r="U46" s="13" t="str">
        <f>"390,7663"</f>
        <v>390,7663</v>
      </c>
      <c r="V46" s="11"/>
    </row>
    <row r="47" spans="1:22">
      <c r="A47" s="38" t="s">
        <v>166</v>
      </c>
      <c r="B47" s="14" t="s">
        <v>180</v>
      </c>
      <c r="C47" s="14" t="s">
        <v>131</v>
      </c>
      <c r="D47" s="14" t="s">
        <v>132</v>
      </c>
      <c r="E47" s="15" t="s">
        <v>396</v>
      </c>
      <c r="F47" s="14" t="s">
        <v>21</v>
      </c>
      <c r="G47" s="14" t="s">
        <v>401</v>
      </c>
      <c r="H47" s="36" t="s">
        <v>129</v>
      </c>
      <c r="I47" s="37" t="s">
        <v>81</v>
      </c>
      <c r="J47" s="38"/>
      <c r="K47" s="38"/>
      <c r="L47" s="36" t="s">
        <v>97</v>
      </c>
      <c r="M47" s="37" t="s">
        <v>107</v>
      </c>
      <c r="N47" s="37" t="s">
        <v>107</v>
      </c>
      <c r="O47" s="38"/>
      <c r="P47" s="36" t="s">
        <v>101</v>
      </c>
      <c r="Q47" s="36" t="s">
        <v>102</v>
      </c>
      <c r="R47" s="37" t="s">
        <v>124</v>
      </c>
      <c r="S47" s="38"/>
      <c r="T47" s="44" t="str">
        <f>"645,0"</f>
        <v>645,0</v>
      </c>
      <c r="U47" s="16" t="str">
        <f>"381,6465"</f>
        <v>381,6465</v>
      </c>
      <c r="V47" s="14" t="s">
        <v>366</v>
      </c>
    </row>
    <row r="49" spans="1:22" ht="16">
      <c r="A49" s="67" t="s">
        <v>133</v>
      </c>
      <c r="B49" s="67"/>
      <c r="C49" s="67"/>
      <c r="D49" s="67"/>
      <c r="E49" s="68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1:22">
      <c r="A50" s="41" t="s">
        <v>181</v>
      </c>
      <c r="B50" s="17" t="s">
        <v>182</v>
      </c>
      <c r="C50" s="17" t="s">
        <v>365</v>
      </c>
      <c r="D50" s="17" t="s">
        <v>134</v>
      </c>
      <c r="E50" s="18" t="s">
        <v>395</v>
      </c>
      <c r="F50" s="17" t="s">
        <v>63</v>
      </c>
      <c r="G50" s="17" t="s">
        <v>402</v>
      </c>
      <c r="H50" s="40" t="s">
        <v>94</v>
      </c>
      <c r="I50" s="40" t="s">
        <v>135</v>
      </c>
      <c r="J50" s="40" t="s">
        <v>115</v>
      </c>
      <c r="K50" s="41"/>
      <c r="L50" s="39" t="s">
        <v>38</v>
      </c>
      <c r="M50" s="39" t="s">
        <v>38</v>
      </c>
      <c r="N50" s="39" t="s">
        <v>38</v>
      </c>
      <c r="O50" s="41"/>
      <c r="P50" s="39"/>
      <c r="Q50" s="41"/>
      <c r="R50" s="41"/>
      <c r="S50" s="41"/>
      <c r="T50" s="45">
        <v>0</v>
      </c>
      <c r="U50" s="19" t="str">
        <f>"0,0000"</f>
        <v>0,0000</v>
      </c>
      <c r="V50" s="17" t="s">
        <v>117</v>
      </c>
    </row>
    <row r="51" spans="1:22">
      <c r="H51" s="6"/>
    </row>
    <row r="52" spans="1:22">
      <c r="S52" s="7"/>
      <c r="U52" s="6"/>
      <c r="V52" s="3"/>
    </row>
    <row r="53" spans="1:22">
      <c r="S53" s="7"/>
      <c r="U53" s="6"/>
      <c r="V53" s="3"/>
    </row>
    <row r="54" spans="1:22" ht="18">
      <c r="B54" s="21" t="s">
        <v>136</v>
      </c>
      <c r="C54" s="21"/>
      <c r="S54" s="7"/>
      <c r="U54" s="6"/>
      <c r="V54" s="3"/>
    </row>
    <row r="55" spans="1:22" ht="16">
      <c r="B55" s="22" t="s">
        <v>137</v>
      </c>
      <c r="C55" s="22"/>
      <c r="S55" s="7"/>
      <c r="U55" s="6"/>
      <c r="V55" s="3"/>
    </row>
    <row r="56" spans="1:22" ht="14">
      <c r="B56" s="23"/>
      <c r="C56" s="24" t="s">
        <v>144</v>
      </c>
      <c r="S56" s="7"/>
      <c r="U56" s="6"/>
      <c r="V56" s="3"/>
    </row>
    <row r="57" spans="1:22" ht="14">
      <c r="B57" s="25" t="s">
        <v>139</v>
      </c>
      <c r="C57" s="25" t="s">
        <v>140</v>
      </c>
      <c r="D57" s="25" t="s">
        <v>384</v>
      </c>
      <c r="E57" s="26" t="s">
        <v>141</v>
      </c>
      <c r="F57" s="25" t="s">
        <v>142</v>
      </c>
      <c r="S57" s="7"/>
      <c r="U57" s="6"/>
      <c r="V57" s="3"/>
    </row>
    <row r="58" spans="1:22">
      <c r="B58" s="6" t="s">
        <v>42</v>
      </c>
      <c r="C58" s="6" t="s">
        <v>144</v>
      </c>
      <c r="D58" s="28" t="s">
        <v>146</v>
      </c>
      <c r="E58" s="29">
        <v>337.5</v>
      </c>
      <c r="F58" s="27">
        <v>309.251249581575</v>
      </c>
      <c r="S58" s="7"/>
      <c r="U58" s="6"/>
      <c r="V58" s="3"/>
    </row>
    <row r="59" spans="1:22">
      <c r="B59" s="6" t="s">
        <v>30</v>
      </c>
      <c r="C59" s="6" t="s">
        <v>144</v>
      </c>
      <c r="D59" s="28" t="s">
        <v>145</v>
      </c>
      <c r="E59" s="29">
        <v>320</v>
      </c>
      <c r="F59" s="27">
        <v>305.75002202987997</v>
      </c>
      <c r="S59" s="7"/>
      <c r="U59" s="6"/>
      <c r="V59" s="3"/>
    </row>
    <row r="60" spans="1:22">
      <c r="B60" s="6" t="s">
        <v>11</v>
      </c>
      <c r="C60" s="6" t="s">
        <v>144</v>
      </c>
      <c r="D60" s="28" t="s">
        <v>143</v>
      </c>
      <c r="E60" s="29">
        <v>242.5</v>
      </c>
      <c r="F60" s="27">
        <v>298.75999838113802</v>
      </c>
      <c r="S60" s="7"/>
      <c r="U60" s="6"/>
      <c r="V60" s="3"/>
    </row>
    <row r="61" spans="1:22">
      <c r="S61" s="7"/>
      <c r="U61" s="6"/>
      <c r="V61" s="3"/>
    </row>
    <row r="62" spans="1:22" ht="16">
      <c r="B62" s="22" t="s">
        <v>147</v>
      </c>
      <c r="C62" s="22"/>
      <c r="S62" s="7"/>
      <c r="U62" s="6"/>
      <c r="V62" s="3"/>
    </row>
    <row r="63" spans="1:22" ht="14">
      <c r="B63" s="23"/>
      <c r="C63" s="24" t="s">
        <v>148</v>
      </c>
      <c r="S63" s="7"/>
      <c r="U63" s="6"/>
      <c r="V63" s="3"/>
    </row>
    <row r="64" spans="1:22" ht="14">
      <c r="B64" s="25" t="s">
        <v>139</v>
      </c>
      <c r="C64" s="25" t="s">
        <v>140</v>
      </c>
      <c r="D64" s="25" t="s">
        <v>384</v>
      </c>
      <c r="E64" s="26" t="s">
        <v>141</v>
      </c>
      <c r="F64" s="25" t="s">
        <v>142</v>
      </c>
      <c r="S64" s="7"/>
      <c r="U64" s="6"/>
      <c r="V64" s="3"/>
    </row>
    <row r="65" spans="2:22">
      <c r="B65" s="6" t="s">
        <v>66</v>
      </c>
      <c r="C65" s="6" t="s">
        <v>148</v>
      </c>
      <c r="D65" s="28" t="s">
        <v>145</v>
      </c>
      <c r="E65" s="29">
        <v>402.5</v>
      </c>
      <c r="F65" s="27">
        <v>290.36350905895199</v>
      </c>
      <c r="S65" s="7"/>
      <c r="U65" s="6"/>
      <c r="V65" s="3"/>
    </row>
    <row r="66" spans="2:22">
      <c r="B66" s="6" t="s">
        <v>55</v>
      </c>
      <c r="C66" s="6" t="s">
        <v>352</v>
      </c>
      <c r="D66" s="28" t="s">
        <v>149</v>
      </c>
      <c r="E66" s="29">
        <v>330</v>
      </c>
      <c r="F66" s="27">
        <v>289.046990275383</v>
      </c>
      <c r="S66" s="7"/>
      <c r="U66" s="6"/>
      <c r="V66" s="3"/>
    </row>
    <row r="67" spans="2:22">
      <c r="B67" s="6" t="s">
        <v>87</v>
      </c>
      <c r="C67" s="6" t="s">
        <v>352</v>
      </c>
      <c r="D67" s="28" t="s">
        <v>146</v>
      </c>
      <c r="E67" s="29">
        <v>400</v>
      </c>
      <c r="F67" s="27">
        <v>278.76000404357899</v>
      </c>
      <c r="S67" s="7"/>
      <c r="U67" s="6"/>
      <c r="V67" s="3"/>
    </row>
    <row r="68" spans="2:22">
      <c r="S68" s="7"/>
      <c r="U68" s="6"/>
      <c r="V68" s="3"/>
    </row>
    <row r="69" spans="2:22" ht="14">
      <c r="B69" s="23"/>
      <c r="C69" s="24" t="s">
        <v>144</v>
      </c>
      <c r="S69" s="7"/>
      <c r="U69" s="6"/>
      <c r="V69" s="3"/>
    </row>
    <row r="70" spans="2:22" ht="14">
      <c r="B70" s="25" t="s">
        <v>139</v>
      </c>
      <c r="C70" s="25" t="s">
        <v>140</v>
      </c>
      <c r="D70" s="25" t="s">
        <v>384</v>
      </c>
      <c r="E70" s="26" t="s">
        <v>141</v>
      </c>
      <c r="F70" s="25" t="s">
        <v>142</v>
      </c>
      <c r="S70" s="7"/>
      <c r="U70" s="6"/>
      <c r="V70" s="3"/>
    </row>
    <row r="71" spans="2:22">
      <c r="B71" s="6" t="s">
        <v>117</v>
      </c>
      <c r="C71" s="6" t="s">
        <v>144</v>
      </c>
      <c r="D71" s="28" t="s">
        <v>152</v>
      </c>
      <c r="E71" s="29">
        <v>687.5</v>
      </c>
      <c r="F71" s="27">
        <v>404.73124757409101</v>
      </c>
      <c r="S71" s="7"/>
      <c r="U71" s="6"/>
      <c r="V71" s="3"/>
    </row>
    <row r="72" spans="2:22">
      <c r="B72" s="6" t="s">
        <v>126</v>
      </c>
      <c r="C72" s="6" t="s">
        <v>144</v>
      </c>
      <c r="D72" s="28" t="s">
        <v>152</v>
      </c>
      <c r="E72" s="29">
        <v>647.5</v>
      </c>
      <c r="F72" s="27">
        <v>390.76625555753702</v>
      </c>
      <c r="G72" s="20"/>
      <c r="H72" s="6"/>
    </row>
    <row r="73" spans="2:22">
      <c r="B73" s="6" t="s">
        <v>74</v>
      </c>
      <c r="C73" s="6" t="s">
        <v>144</v>
      </c>
      <c r="D73" s="28" t="s">
        <v>145</v>
      </c>
      <c r="E73" s="29">
        <v>537.5</v>
      </c>
      <c r="F73" s="27">
        <v>389.63375389575998</v>
      </c>
    </row>
  </sheetData>
  <mergeCells count="25">
    <mergeCell ref="A49:S49"/>
    <mergeCell ref="B3:B4"/>
    <mergeCell ref="A23:S23"/>
    <mergeCell ref="A30:S30"/>
    <mergeCell ref="A34:S34"/>
    <mergeCell ref="A38:S38"/>
    <mergeCell ref="A44:S44"/>
    <mergeCell ref="A5:S5"/>
    <mergeCell ref="A10:S10"/>
    <mergeCell ref="A13:S13"/>
    <mergeCell ref="A17:S17"/>
    <mergeCell ref="A20:S20"/>
    <mergeCell ref="E3:E4"/>
    <mergeCell ref="T3:T4"/>
    <mergeCell ref="U3:U4"/>
    <mergeCell ref="A1:V2"/>
    <mergeCell ref="H3:K3"/>
    <mergeCell ref="L3:O3"/>
    <mergeCell ref="P3:S3"/>
    <mergeCell ref="A3:A4"/>
    <mergeCell ref="C3:C4"/>
    <mergeCell ref="D3:D4"/>
    <mergeCell ref="V3:V4"/>
    <mergeCell ref="G3:G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7"/>
  <sheetViews>
    <sheetView topLeftCell="A12" zoomScaleNormal="100" workbookViewId="0">
      <selection activeCell="E40" sqref="E40"/>
    </sheetView>
  </sheetViews>
  <sheetFormatPr baseColWidth="10" defaultColWidth="9.1640625" defaultRowHeight="13"/>
  <cols>
    <col min="1" max="1" width="7.33203125" style="6" bestFit="1" customWidth="1"/>
    <col min="2" max="2" width="19.33203125" style="6" bestFit="1" customWidth="1"/>
    <col min="3" max="3" width="27.83203125" style="6" customWidth="1"/>
    <col min="4" max="4" width="21.83203125" style="6" customWidth="1"/>
    <col min="5" max="5" width="10.1640625" style="20" bestFit="1" customWidth="1"/>
    <col min="6" max="6" width="18.1640625" style="6" customWidth="1"/>
    <col min="7" max="7" width="33.5" style="6" customWidth="1"/>
    <col min="8" max="10" width="5.5" style="28" customWidth="1"/>
    <col min="11" max="11" width="4.5" style="28" customWidth="1"/>
    <col min="12" max="12" width="11.33203125" style="29" customWidth="1"/>
    <col min="13" max="13" width="8.5" style="7" bestFit="1" customWidth="1"/>
    <col min="14" max="14" width="18.83203125" style="6" customWidth="1"/>
    <col min="15" max="16384" width="9.1640625" style="3"/>
  </cols>
  <sheetData>
    <row r="1" spans="1:14" s="2" customFormat="1" ht="29" customHeight="1">
      <c r="A1" s="52" t="s">
        <v>386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s="1" customFormat="1" ht="12.75" customHeight="1">
      <c r="A3" s="61" t="s">
        <v>392</v>
      </c>
      <c r="B3" s="69" t="s">
        <v>0</v>
      </c>
      <c r="C3" s="63" t="s">
        <v>393</v>
      </c>
      <c r="D3" s="63" t="s">
        <v>6</v>
      </c>
      <c r="E3" s="50" t="s">
        <v>394</v>
      </c>
      <c r="F3" s="60"/>
      <c r="G3" s="60" t="s">
        <v>5</v>
      </c>
      <c r="H3" s="60" t="s">
        <v>8</v>
      </c>
      <c r="I3" s="60"/>
      <c r="J3" s="60"/>
      <c r="K3" s="60"/>
      <c r="L3" s="48" t="s">
        <v>223</v>
      </c>
      <c r="M3" s="50" t="s">
        <v>3</v>
      </c>
      <c r="N3" s="65" t="s">
        <v>2</v>
      </c>
    </row>
    <row r="4" spans="1:14" s="1" customFormat="1" ht="21" customHeight="1" thickBot="1">
      <c r="A4" s="62"/>
      <c r="B4" s="70"/>
      <c r="C4" s="64"/>
      <c r="D4" s="64"/>
      <c r="E4" s="51"/>
      <c r="F4" s="64"/>
      <c r="G4" s="64"/>
      <c r="H4" s="4">
        <v>1</v>
      </c>
      <c r="I4" s="4">
        <v>2</v>
      </c>
      <c r="J4" s="4">
        <v>3</v>
      </c>
      <c r="K4" s="4" t="s">
        <v>4</v>
      </c>
      <c r="L4" s="49"/>
      <c r="M4" s="51"/>
      <c r="N4" s="66"/>
    </row>
    <row r="5" spans="1:14" ht="16">
      <c r="A5" s="71" t="s">
        <v>10</v>
      </c>
      <c r="B5" s="71"/>
      <c r="C5" s="72"/>
      <c r="D5" s="72"/>
      <c r="E5" s="72"/>
      <c r="F5" s="72"/>
      <c r="G5" s="72"/>
      <c r="H5" s="72"/>
      <c r="I5" s="72"/>
      <c r="J5" s="72"/>
      <c r="K5" s="72"/>
    </row>
    <row r="6" spans="1:14">
      <c r="A6" s="32" t="s">
        <v>155</v>
      </c>
      <c r="B6" s="8" t="s">
        <v>156</v>
      </c>
      <c r="C6" s="8" t="s">
        <v>356</v>
      </c>
      <c r="D6" s="8" t="s">
        <v>12</v>
      </c>
      <c r="E6" s="9" t="s">
        <v>395</v>
      </c>
      <c r="F6" s="8" t="s">
        <v>13</v>
      </c>
      <c r="G6" s="8" t="s">
        <v>400</v>
      </c>
      <c r="H6" s="30" t="s">
        <v>16</v>
      </c>
      <c r="I6" s="31" t="s">
        <v>17</v>
      </c>
      <c r="J6" s="31" t="s">
        <v>17</v>
      </c>
      <c r="K6" s="32"/>
      <c r="L6" s="42" t="str">
        <f>"47,5"</f>
        <v>47,5</v>
      </c>
      <c r="M6" s="10" t="str">
        <f>"58,5200"</f>
        <v>58,5200</v>
      </c>
      <c r="N6" s="8" t="s">
        <v>368</v>
      </c>
    </row>
    <row r="7" spans="1:14">
      <c r="A7" s="38" t="s">
        <v>155</v>
      </c>
      <c r="B7" s="14" t="s">
        <v>224</v>
      </c>
      <c r="C7" s="14" t="s">
        <v>183</v>
      </c>
      <c r="D7" s="14" t="s">
        <v>184</v>
      </c>
      <c r="E7" s="15" t="s">
        <v>396</v>
      </c>
      <c r="F7" s="14" t="s">
        <v>13</v>
      </c>
      <c r="G7" s="14" t="s">
        <v>401</v>
      </c>
      <c r="H7" s="36" t="s">
        <v>185</v>
      </c>
      <c r="I7" s="37" t="s">
        <v>73</v>
      </c>
      <c r="J7" s="37" t="s">
        <v>22</v>
      </c>
      <c r="K7" s="38"/>
      <c r="L7" s="44" t="str">
        <f>"62,5"</f>
        <v>62,5</v>
      </c>
      <c r="M7" s="16" t="str">
        <f>"74,1625"</f>
        <v>74,1625</v>
      </c>
      <c r="N7" s="14" t="s">
        <v>74</v>
      </c>
    </row>
    <row r="9" spans="1:14" ht="16">
      <c r="A9" s="67" t="s">
        <v>41</v>
      </c>
      <c r="B9" s="67"/>
      <c r="C9" s="67"/>
      <c r="D9" s="67"/>
      <c r="E9" s="68"/>
      <c r="F9" s="67"/>
      <c r="G9" s="67"/>
      <c r="H9" s="67"/>
      <c r="I9" s="67"/>
      <c r="J9" s="67"/>
      <c r="K9" s="67"/>
    </row>
    <row r="10" spans="1:14">
      <c r="A10" s="41" t="s">
        <v>155</v>
      </c>
      <c r="B10" s="17" t="s">
        <v>160</v>
      </c>
      <c r="C10" s="17" t="s">
        <v>43</v>
      </c>
      <c r="D10" s="17" t="s">
        <v>44</v>
      </c>
      <c r="E10" s="18" t="s">
        <v>396</v>
      </c>
      <c r="F10" s="17" t="s">
        <v>45</v>
      </c>
      <c r="G10" s="17" t="s">
        <v>401</v>
      </c>
      <c r="H10" s="39" t="s">
        <v>36</v>
      </c>
      <c r="I10" s="40" t="s">
        <v>36</v>
      </c>
      <c r="J10" s="40" t="s">
        <v>37</v>
      </c>
      <c r="K10" s="41"/>
      <c r="L10" s="45" t="str">
        <f>"65,0"</f>
        <v>65,0</v>
      </c>
      <c r="M10" s="19" t="str">
        <f>"59,5595"</f>
        <v>59,5595</v>
      </c>
      <c r="N10" s="17" t="s">
        <v>367</v>
      </c>
    </row>
    <row r="12" spans="1:14" ht="16">
      <c r="A12" s="67" t="s">
        <v>186</v>
      </c>
      <c r="B12" s="67"/>
      <c r="C12" s="67"/>
      <c r="D12" s="67"/>
      <c r="E12" s="68"/>
      <c r="F12" s="67"/>
      <c r="G12" s="67"/>
      <c r="H12" s="67"/>
      <c r="I12" s="67"/>
      <c r="J12" s="67"/>
      <c r="K12" s="67"/>
    </row>
    <row r="13" spans="1:14">
      <c r="A13" s="41" t="s">
        <v>155</v>
      </c>
      <c r="B13" s="17" t="s">
        <v>225</v>
      </c>
      <c r="C13" s="17" t="s">
        <v>370</v>
      </c>
      <c r="D13" s="17" t="s">
        <v>187</v>
      </c>
      <c r="E13" s="18" t="s">
        <v>395</v>
      </c>
      <c r="F13" s="17" t="s">
        <v>13</v>
      </c>
      <c r="G13" s="17" t="s">
        <v>400</v>
      </c>
      <c r="H13" s="40" t="s">
        <v>188</v>
      </c>
      <c r="I13" s="39" t="s">
        <v>36</v>
      </c>
      <c r="J13" s="41"/>
      <c r="K13" s="41"/>
      <c r="L13" s="45" t="str">
        <f>"55,0"</f>
        <v>55,0</v>
      </c>
      <c r="M13" s="19" t="str">
        <f>"55,3190"</f>
        <v>55,3190</v>
      </c>
      <c r="N13" s="17" t="s">
        <v>368</v>
      </c>
    </row>
    <row r="15" spans="1:14" ht="16">
      <c r="A15" s="67" t="s">
        <v>29</v>
      </c>
      <c r="B15" s="67"/>
      <c r="C15" s="67"/>
      <c r="D15" s="67"/>
      <c r="E15" s="68"/>
      <c r="F15" s="67"/>
      <c r="G15" s="67"/>
      <c r="H15" s="67"/>
      <c r="I15" s="67"/>
      <c r="J15" s="67"/>
      <c r="K15" s="67"/>
    </row>
    <row r="16" spans="1:14">
      <c r="A16" s="32" t="s">
        <v>155</v>
      </c>
      <c r="B16" s="8" t="s">
        <v>226</v>
      </c>
      <c r="C16" s="8" t="s">
        <v>189</v>
      </c>
      <c r="D16" s="8" t="s">
        <v>190</v>
      </c>
      <c r="E16" s="9" t="s">
        <v>396</v>
      </c>
      <c r="F16" s="8" t="s">
        <v>45</v>
      </c>
      <c r="G16" s="8" t="s">
        <v>401</v>
      </c>
      <c r="H16" s="30" t="s">
        <v>64</v>
      </c>
      <c r="I16" s="30" t="s">
        <v>48</v>
      </c>
      <c r="J16" s="31" t="s">
        <v>47</v>
      </c>
      <c r="K16" s="32"/>
      <c r="L16" s="42" t="str">
        <f>"130,0"</f>
        <v>130,0</v>
      </c>
      <c r="M16" s="10" t="str">
        <f>"95,3810"</f>
        <v>95,3810</v>
      </c>
      <c r="N16" s="8"/>
    </row>
    <row r="17" spans="1:14">
      <c r="A17" s="35" t="s">
        <v>157</v>
      </c>
      <c r="B17" s="11" t="s">
        <v>227</v>
      </c>
      <c r="C17" s="11" t="s">
        <v>191</v>
      </c>
      <c r="D17" s="11" t="s">
        <v>67</v>
      </c>
      <c r="E17" s="12" t="s">
        <v>396</v>
      </c>
      <c r="F17" s="11" t="s">
        <v>45</v>
      </c>
      <c r="G17" s="11" t="s">
        <v>401</v>
      </c>
      <c r="H17" s="34" t="s">
        <v>46</v>
      </c>
      <c r="I17" s="34" t="s">
        <v>46</v>
      </c>
      <c r="J17" s="33" t="s">
        <v>46</v>
      </c>
      <c r="K17" s="35"/>
      <c r="L17" s="43" t="str">
        <f>"125,0"</f>
        <v>125,0</v>
      </c>
      <c r="M17" s="13" t="str">
        <f>"90,1750"</f>
        <v>90,1750</v>
      </c>
      <c r="N17" s="11" t="s">
        <v>213</v>
      </c>
    </row>
    <row r="18" spans="1:14">
      <c r="A18" s="35" t="s">
        <v>166</v>
      </c>
      <c r="B18" s="11" t="s">
        <v>228</v>
      </c>
      <c r="C18" s="11" t="s">
        <v>192</v>
      </c>
      <c r="D18" s="11" t="s">
        <v>193</v>
      </c>
      <c r="E18" s="12" t="s">
        <v>396</v>
      </c>
      <c r="F18" s="11" t="s">
        <v>13</v>
      </c>
      <c r="G18" s="11" t="s">
        <v>400</v>
      </c>
      <c r="H18" s="33" t="s">
        <v>33</v>
      </c>
      <c r="I18" s="33" t="s">
        <v>34</v>
      </c>
      <c r="J18" s="33" t="s">
        <v>64</v>
      </c>
      <c r="K18" s="35"/>
      <c r="L18" s="43" t="str">
        <f>"120,0"</f>
        <v>120,0</v>
      </c>
      <c r="M18" s="13" t="str">
        <f>"85,7520"</f>
        <v>85,7520</v>
      </c>
      <c r="N18" s="11" t="s">
        <v>368</v>
      </c>
    </row>
    <row r="19" spans="1:14">
      <c r="A19" s="38" t="s">
        <v>229</v>
      </c>
      <c r="B19" s="14" t="s">
        <v>230</v>
      </c>
      <c r="C19" s="14" t="s">
        <v>194</v>
      </c>
      <c r="D19" s="14" t="s">
        <v>76</v>
      </c>
      <c r="E19" s="15" t="s">
        <v>396</v>
      </c>
      <c r="F19" s="14" t="s">
        <v>13</v>
      </c>
      <c r="G19" s="14" t="s">
        <v>400</v>
      </c>
      <c r="H19" s="36" t="s">
        <v>14</v>
      </c>
      <c r="I19" s="37" t="s">
        <v>15</v>
      </c>
      <c r="J19" s="38"/>
      <c r="K19" s="38"/>
      <c r="L19" s="44" t="str">
        <f>"90,0"</f>
        <v>90,0</v>
      </c>
      <c r="M19" s="16" t="str">
        <f>"65,2410"</f>
        <v>65,2410</v>
      </c>
      <c r="N19" s="14" t="s">
        <v>368</v>
      </c>
    </row>
    <row r="21" spans="1:14" ht="16">
      <c r="A21" s="67" t="s">
        <v>41</v>
      </c>
      <c r="B21" s="67"/>
      <c r="C21" s="67"/>
      <c r="D21" s="67"/>
      <c r="E21" s="68"/>
      <c r="F21" s="67"/>
      <c r="G21" s="67"/>
      <c r="H21" s="67"/>
      <c r="I21" s="67"/>
      <c r="J21" s="67"/>
      <c r="K21" s="67"/>
    </row>
    <row r="22" spans="1:14">
      <c r="A22" s="32" t="s">
        <v>155</v>
      </c>
      <c r="B22" s="8" t="s">
        <v>231</v>
      </c>
      <c r="C22" s="8" t="s">
        <v>195</v>
      </c>
      <c r="D22" s="8" t="s">
        <v>196</v>
      </c>
      <c r="E22" s="9" t="s">
        <v>396</v>
      </c>
      <c r="F22" s="8" t="s">
        <v>389</v>
      </c>
      <c r="G22" s="8" t="s">
        <v>401</v>
      </c>
      <c r="H22" s="30" t="s">
        <v>34</v>
      </c>
      <c r="I22" s="30" t="s">
        <v>197</v>
      </c>
      <c r="J22" s="31" t="s">
        <v>64</v>
      </c>
      <c r="K22" s="32"/>
      <c r="L22" s="42" t="str">
        <f>"117,5"</f>
        <v>117,5</v>
      </c>
      <c r="M22" s="10" t="str">
        <f>"82,0267"</f>
        <v>82,0267</v>
      </c>
      <c r="N22" s="8" t="s">
        <v>337</v>
      </c>
    </row>
    <row r="23" spans="1:14">
      <c r="A23" s="38" t="s">
        <v>155</v>
      </c>
      <c r="B23" s="14" t="s">
        <v>232</v>
      </c>
      <c r="C23" s="14" t="s">
        <v>371</v>
      </c>
      <c r="D23" s="14" t="s">
        <v>198</v>
      </c>
      <c r="E23" s="15" t="s">
        <v>398</v>
      </c>
      <c r="F23" s="14" t="s">
        <v>13</v>
      </c>
      <c r="G23" s="14" t="s">
        <v>400</v>
      </c>
      <c r="H23" s="36" t="s">
        <v>23</v>
      </c>
      <c r="I23" s="37" t="s">
        <v>24</v>
      </c>
      <c r="J23" s="38"/>
      <c r="K23" s="38"/>
      <c r="L23" s="44" t="str">
        <f>"77,5"</f>
        <v>77,5</v>
      </c>
      <c r="M23" s="16" t="str">
        <f>"76,7362"</f>
        <v>76,7362</v>
      </c>
      <c r="N23" s="14" t="s">
        <v>368</v>
      </c>
    </row>
    <row r="25" spans="1:14" ht="16">
      <c r="A25" s="67" t="s">
        <v>92</v>
      </c>
      <c r="B25" s="67"/>
      <c r="C25" s="67"/>
      <c r="D25" s="67"/>
      <c r="E25" s="68"/>
      <c r="F25" s="67"/>
      <c r="G25" s="67"/>
      <c r="H25" s="67"/>
      <c r="I25" s="67"/>
      <c r="J25" s="67"/>
      <c r="K25" s="67"/>
    </row>
    <row r="26" spans="1:14">
      <c r="A26" s="32" t="s">
        <v>155</v>
      </c>
      <c r="B26" s="8" t="s">
        <v>233</v>
      </c>
      <c r="C26" s="8" t="s">
        <v>199</v>
      </c>
      <c r="D26" s="8" t="s">
        <v>200</v>
      </c>
      <c r="E26" s="9" t="s">
        <v>396</v>
      </c>
      <c r="F26" s="8" t="s">
        <v>45</v>
      </c>
      <c r="G26" s="8" t="s">
        <v>401</v>
      </c>
      <c r="H26" s="31" t="s">
        <v>46</v>
      </c>
      <c r="I26" s="30" t="s">
        <v>48</v>
      </c>
      <c r="J26" s="31" t="s">
        <v>47</v>
      </c>
      <c r="K26" s="32"/>
      <c r="L26" s="42" t="str">
        <f>"130,0"</f>
        <v>130,0</v>
      </c>
      <c r="M26" s="10" t="str">
        <f>"86,7750"</f>
        <v>86,7750</v>
      </c>
      <c r="N26" s="8"/>
    </row>
    <row r="27" spans="1:14">
      <c r="A27" s="35" t="s">
        <v>157</v>
      </c>
      <c r="B27" s="11" t="s">
        <v>234</v>
      </c>
      <c r="C27" s="11" t="s">
        <v>201</v>
      </c>
      <c r="D27" s="11" t="s">
        <v>202</v>
      </c>
      <c r="E27" s="12" t="s">
        <v>396</v>
      </c>
      <c r="F27" s="11" t="s">
        <v>13</v>
      </c>
      <c r="G27" s="11" t="s">
        <v>400</v>
      </c>
      <c r="H27" s="33" t="s">
        <v>64</v>
      </c>
      <c r="I27" s="33" t="s">
        <v>79</v>
      </c>
      <c r="J27" s="34" t="s">
        <v>47</v>
      </c>
      <c r="K27" s="35"/>
      <c r="L27" s="43" t="str">
        <f>"127,5"</f>
        <v>127,5</v>
      </c>
      <c r="M27" s="13" t="str">
        <f>"81,3960"</f>
        <v>81,3960</v>
      </c>
      <c r="N27" s="11" t="s">
        <v>368</v>
      </c>
    </row>
    <row r="28" spans="1:14">
      <c r="A28" s="35" t="s">
        <v>181</v>
      </c>
      <c r="B28" s="11" t="s">
        <v>235</v>
      </c>
      <c r="C28" s="11" t="s">
        <v>203</v>
      </c>
      <c r="D28" s="11" t="s">
        <v>204</v>
      </c>
      <c r="E28" s="12" t="s">
        <v>396</v>
      </c>
      <c r="F28" s="11" t="s">
        <v>389</v>
      </c>
      <c r="G28" s="11" t="s">
        <v>401</v>
      </c>
      <c r="H28" s="34" t="s">
        <v>18</v>
      </c>
      <c r="I28" s="34" t="s">
        <v>18</v>
      </c>
      <c r="J28" s="34" t="s">
        <v>18</v>
      </c>
      <c r="K28" s="35"/>
      <c r="L28" s="43">
        <v>0</v>
      </c>
      <c r="M28" s="13" t="str">
        <f>"0,0000"</f>
        <v>0,0000</v>
      </c>
      <c r="N28" s="11"/>
    </row>
    <row r="29" spans="1:14">
      <c r="A29" s="38" t="s">
        <v>155</v>
      </c>
      <c r="B29" s="14" t="s">
        <v>236</v>
      </c>
      <c r="C29" s="14" t="s">
        <v>372</v>
      </c>
      <c r="D29" s="14" t="s">
        <v>206</v>
      </c>
      <c r="E29" s="15" t="s">
        <v>398</v>
      </c>
      <c r="F29" s="14" t="s">
        <v>45</v>
      </c>
      <c r="G29" s="14" t="s">
        <v>401</v>
      </c>
      <c r="H29" s="36" t="s">
        <v>77</v>
      </c>
      <c r="I29" s="36" t="s">
        <v>207</v>
      </c>
      <c r="J29" s="36" t="s">
        <v>78</v>
      </c>
      <c r="K29" s="38"/>
      <c r="L29" s="44" t="str">
        <f>"175,0"</f>
        <v>175,0</v>
      </c>
      <c r="M29" s="16" t="str">
        <f>"113,7325"</f>
        <v>113,7325</v>
      </c>
      <c r="N29" s="14"/>
    </row>
    <row r="31" spans="1:14" ht="16">
      <c r="A31" s="67" t="s">
        <v>104</v>
      </c>
      <c r="B31" s="67"/>
      <c r="C31" s="67"/>
      <c r="D31" s="67"/>
      <c r="E31" s="68"/>
      <c r="F31" s="67"/>
      <c r="G31" s="67"/>
      <c r="H31" s="67"/>
      <c r="I31" s="67"/>
      <c r="J31" s="67"/>
      <c r="K31" s="67"/>
    </row>
    <row r="32" spans="1:14">
      <c r="A32" s="32" t="s">
        <v>155</v>
      </c>
      <c r="B32" s="8" t="s">
        <v>237</v>
      </c>
      <c r="C32" s="8" t="s">
        <v>209</v>
      </c>
      <c r="D32" s="8" t="s">
        <v>210</v>
      </c>
      <c r="E32" s="9" t="s">
        <v>396</v>
      </c>
      <c r="F32" s="8" t="s">
        <v>45</v>
      </c>
      <c r="G32" s="8" t="s">
        <v>401</v>
      </c>
      <c r="H32" s="30" t="s">
        <v>97</v>
      </c>
      <c r="I32" s="30" t="s">
        <v>107</v>
      </c>
      <c r="J32" s="31" t="s">
        <v>98</v>
      </c>
      <c r="K32" s="32"/>
      <c r="L32" s="42" t="str">
        <f>"195,0"</f>
        <v>195,0</v>
      </c>
      <c r="M32" s="10" t="str">
        <f>"119,6520"</f>
        <v>119,6520</v>
      </c>
      <c r="N32" s="8"/>
    </row>
    <row r="33" spans="1:14">
      <c r="A33" s="38" t="s">
        <v>157</v>
      </c>
      <c r="B33" s="14" t="s">
        <v>238</v>
      </c>
      <c r="C33" s="14" t="s">
        <v>211</v>
      </c>
      <c r="D33" s="14" t="s">
        <v>212</v>
      </c>
      <c r="E33" s="15" t="s">
        <v>396</v>
      </c>
      <c r="F33" s="14" t="s">
        <v>13</v>
      </c>
      <c r="G33" s="14" t="s">
        <v>400</v>
      </c>
      <c r="H33" s="36" t="s">
        <v>33</v>
      </c>
      <c r="I33" s="36" t="s">
        <v>34</v>
      </c>
      <c r="J33" s="37" t="s">
        <v>197</v>
      </c>
      <c r="K33" s="38"/>
      <c r="L33" s="44" t="str">
        <f>"115,0"</f>
        <v>115,0</v>
      </c>
      <c r="M33" s="16" t="str">
        <f>"70,3340"</f>
        <v>70,3340</v>
      </c>
      <c r="N33" s="14" t="s">
        <v>368</v>
      </c>
    </row>
    <row r="35" spans="1:14" ht="16">
      <c r="A35" s="67" t="s">
        <v>116</v>
      </c>
      <c r="B35" s="67"/>
      <c r="C35" s="67"/>
      <c r="D35" s="67"/>
      <c r="E35" s="68"/>
      <c r="F35" s="67"/>
      <c r="G35" s="67"/>
      <c r="H35" s="67"/>
      <c r="I35" s="67"/>
      <c r="J35" s="67"/>
      <c r="K35" s="67"/>
    </row>
    <row r="36" spans="1:14">
      <c r="A36" s="32" t="s">
        <v>155</v>
      </c>
      <c r="B36" s="8" t="s">
        <v>239</v>
      </c>
      <c r="C36" s="8" t="s">
        <v>214</v>
      </c>
      <c r="D36" s="8" t="s">
        <v>215</v>
      </c>
      <c r="E36" s="9" t="s">
        <v>396</v>
      </c>
      <c r="F36" s="8" t="s">
        <v>45</v>
      </c>
      <c r="G36" s="8" t="s">
        <v>401</v>
      </c>
      <c r="H36" s="30" t="s">
        <v>98</v>
      </c>
      <c r="I36" s="30" t="s">
        <v>135</v>
      </c>
      <c r="J36" s="30" t="s">
        <v>99</v>
      </c>
      <c r="K36" s="32"/>
      <c r="L36" s="42" t="str">
        <f>"210,0"</f>
        <v>210,0</v>
      </c>
      <c r="M36" s="10" t="str">
        <f>"124,5300"</f>
        <v>124,5300</v>
      </c>
      <c r="N36" s="8" t="s">
        <v>346</v>
      </c>
    </row>
    <row r="37" spans="1:14">
      <c r="A37" s="35" t="s">
        <v>157</v>
      </c>
      <c r="B37" s="11" t="s">
        <v>180</v>
      </c>
      <c r="C37" s="11" t="s">
        <v>131</v>
      </c>
      <c r="D37" s="11" t="s">
        <v>132</v>
      </c>
      <c r="E37" s="12" t="s">
        <v>396</v>
      </c>
      <c r="F37" s="11" t="s">
        <v>21</v>
      </c>
      <c r="G37" s="11" t="s">
        <v>401</v>
      </c>
      <c r="H37" s="33" t="s">
        <v>97</v>
      </c>
      <c r="I37" s="34" t="s">
        <v>107</v>
      </c>
      <c r="J37" s="34" t="s">
        <v>107</v>
      </c>
      <c r="K37" s="35"/>
      <c r="L37" s="43" t="str">
        <f>"190,0"</f>
        <v>190,0</v>
      </c>
      <c r="M37" s="13" t="str">
        <f>"112,4230"</f>
        <v>112,4230</v>
      </c>
      <c r="N37" s="11" t="s">
        <v>369</v>
      </c>
    </row>
    <row r="38" spans="1:14">
      <c r="A38" s="35" t="s">
        <v>181</v>
      </c>
      <c r="B38" s="11" t="s">
        <v>240</v>
      </c>
      <c r="C38" s="11" t="s">
        <v>216</v>
      </c>
      <c r="D38" s="11" t="s">
        <v>217</v>
      </c>
      <c r="E38" s="12" t="s">
        <v>396</v>
      </c>
      <c r="F38" s="11" t="s">
        <v>218</v>
      </c>
      <c r="G38" s="11" t="s">
        <v>401</v>
      </c>
      <c r="H38" s="34" t="s">
        <v>207</v>
      </c>
      <c r="I38" s="34" t="s">
        <v>207</v>
      </c>
      <c r="J38" s="34" t="s">
        <v>207</v>
      </c>
      <c r="K38" s="35"/>
      <c r="L38" s="43">
        <v>0</v>
      </c>
      <c r="M38" s="13" t="str">
        <f>"0,0000"</f>
        <v>0,0000</v>
      </c>
      <c r="N38" s="11"/>
    </row>
    <row r="39" spans="1:14">
      <c r="A39" s="38" t="s">
        <v>181</v>
      </c>
      <c r="B39" s="14" t="s">
        <v>241</v>
      </c>
      <c r="C39" s="14" t="s">
        <v>219</v>
      </c>
      <c r="D39" s="14" t="s">
        <v>220</v>
      </c>
      <c r="E39" s="15" t="s">
        <v>396</v>
      </c>
      <c r="F39" s="14" t="s">
        <v>218</v>
      </c>
      <c r="G39" s="14" t="s">
        <v>401</v>
      </c>
      <c r="H39" s="37" t="s">
        <v>207</v>
      </c>
      <c r="I39" s="37" t="s">
        <v>207</v>
      </c>
      <c r="J39" s="37" t="s">
        <v>207</v>
      </c>
      <c r="K39" s="38"/>
      <c r="L39" s="44">
        <v>0</v>
      </c>
      <c r="M39" s="16" t="str">
        <f>"0,0000"</f>
        <v>0,0000</v>
      </c>
      <c r="N39" s="14" t="s">
        <v>240</v>
      </c>
    </row>
    <row r="40" spans="1:14">
      <c r="H40" s="6"/>
      <c r="N40" s="7"/>
    </row>
    <row r="41" spans="1:14">
      <c r="H41" s="6"/>
      <c r="N41" s="7"/>
    </row>
    <row r="42" spans="1:14">
      <c r="C42" s="3"/>
      <c r="D42" s="3"/>
      <c r="E42" s="3"/>
      <c r="F42" s="3"/>
      <c r="G42" s="3"/>
      <c r="H42" s="6"/>
      <c r="N42" s="7"/>
    </row>
    <row r="43" spans="1:14" ht="18">
      <c r="B43" s="21" t="s">
        <v>136</v>
      </c>
      <c r="C43" s="21"/>
      <c r="E43" s="6"/>
      <c r="F43" s="20"/>
      <c r="G43" s="3"/>
      <c r="H43" s="6"/>
      <c r="N43" s="7"/>
    </row>
    <row r="44" spans="1:14" ht="16">
      <c r="B44" s="22" t="s">
        <v>147</v>
      </c>
      <c r="C44" s="22"/>
      <c r="E44" s="6"/>
      <c r="F44" s="20"/>
      <c r="G44" s="3"/>
      <c r="N44" s="3"/>
    </row>
    <row r="45" spans="1:14" ht="14">
      <c r="B45" s="23"/>
      <c r="C45" s="24" t="s">
        <v>144</v>
      </c>
      <c r="E45" s="6"/>
      <c r="F45" s="20"/>
      <c r="G45" s="3"/>
      <c r="N45" s="3"/>
    </row>
    <row r="46" spans="1:14" ht="14">
      <c r="B46" s="25" t="s">
        <v>139</v>
      </c>
      <c r="C46" s="25" t="s">
        <v>140</v>
      </c>
      <c r="D46" s="25" t="s">
        <v>384</v>
      </c>
      <c r="E46" s="26" t="s">
        <v>221</v>
      </c>
      <c r="F46" s="25" t="s">
        <v>142</v>
      </c>
      <c r="G46" s="3"/>
      <c r="N46" s="3"/>
    </row>
    <row r="47" spans="1:14">
      <c r="B47" s="6" t="s">
        <v>213</v>
      </c>
      <c r="C47" s="6" t="s">
        <v>144</v>
      </c>
      <c r="D47" s="28" t="s">
        <v>152</v>
      </c>
      <c r="E47" s="29">
        <v>210</v>
      </c>
      <c r="F47" s="27">
        <v>124.52999889850599</v>
      </c>
      <c r="G47" s="3"/>
      <c r="N47" s="3"/>
    </row>
    <row r="48" spans="1:14">
      <c r="B48" s="6" t="s">
        <v>208</v>
      </c>
      <c r="C48" s="6" t="s">
        <v>144</v>
      </c>
      <c r="D48" s="28" t="s">
        <v>222</v>
      </c>
      <c r="E48" s="29">
        <v>195</v>
      </c>
      <c r="F48" s="27">
        <v>119.65200304984999</v>
      </c>
      <c r="G48" s="7"/>
      <c r="H48" s="7"/>
      <c r="I48" s="3"/>
      <c r="J48" s="3"/>
      <c r="K48" s="3"/>
      <c r="L48" s="46"/>
      <c r="M48" s="3"/>
      <c r="N48" s="3"/>
    </row>
    <row r="49" spans="2:14">
      <c r="B49" s="6" t="s">
        <v>130</v>
      </c>
      <c r="C49" s="6" t="s">
        <v>144</v>
      </c>
      <c r="D49" s="28" t="s">
        <v>152</v>
      </c>
      <c r="E49" s="29">
        <v>190</v>
      </c>
      <c r="F49" s="27">
        <v>112.423003315926</v>
      </c>
      <c r="G49" s="7"/>
      <c r="H49" s="7"/>
      <c r="I49" s="3"/>
      <c r="J49" s="3"/>
      <c r="K49" s="3"/>
      <c r="L49" s="46"/>
      <c r="M49" s="3"/>
      <c r="N49" s="3"/>
    </row>
    <row r="50" spans="2:14">
      <c r="C50" s="28"/>
      <c r="D50" s="28"/>
      <c r="E50" s="28"/>
      <c r="F50" s="28"/>
      <c r="G50" s="7"/>
      <c r="H50" s="7"/>
      <c r="I50" s="3"/>
      <c r="J50" s="3"/>
      <c r="K50" s="3"/>
      <c r="L50" s="46"/>
      <c r="M50" s="3"/>
      <c r="N50" s="3"/>
    </row>
    <row r="51" spans="2:14">
      <c r="C51" s="28"/>
      <c r="D51" s="28"/>
      <c r="E51" s="28"/>
      <c r="F51" s="28"/>
      <c r="G51" s="7"/>
      <c r="H51" s="7"/>
      <c r="I51" s="3"/>
      <c r="J51" s="3"/>
      <c r="K51" s="3"/>
      <c r="L51" s="46"/>
      <c r="M51" s="3"/>
      <c r="N51" s="3"/>
    </row>
    <row r="52" spans="2:14">
      <c r="C52" s="28"/>
      <c r="D52" s="28"/>
      <c r="E52" s="28"/>
      <c r="F52" s="28"/>
      <c r="G52" s="7"/>
      <c r="H52" s="7"/>
      <c r="I52" s="3"/>
      <c r="J52" s="3"/>
      <c r="K52" s="3"/>
      <c r="L52" s="46"/>
      <c r="M52" s="3"/>
      <c r="N52" s="3"/>
    </row>
    <row r="53" spans="2:14">
      <c r="E53" s="6"/>
      <c r="G53" s="20"/>
      <c r="H53" s="6"/>
      <c r="N53" s="7"/>
    </row>
    <row r="54" spans="2:14">
      <c r="N54" s="7"/>
    </row>
    <row r="55" spans="2:14">
      <c r="N55" s="7"/>
    </row>
    <row r="56" spans="2:14">
      <c r="N56" s="7"/>
    </row>
    <row r="57" spans="2:14">
      <c r="N57" s="7"/>
    </row>
    <row r="58" spans="2:14">
      <c r="N58" s="7"/>
    </row>
    <row r="59" spans="2:14">
      <c r="N59" s="7"/>
    </row>
    <row r="60" spans="2:14">
      <c r="N60" s="7"/>
    </row>
    <row r="61" spans="2:14">
      <c r="N61" s="7"/>
    </row>
    <row r="62" spans="2:14">
      <c r="N62" s="7"/>
    </row>
    <row r="63" spans="2:14">
      <c r="N63" s="7"/>
    </row>
    <row r="64" spans="2:14">
      <c r="N64" s="7"/>
    </row>
    <row r="65" spans="14:14">
      <c r="N65" s="7"/>
    </row>
    <row r="66" spans="14:14">
      <c r="N66" s="7"/>
    </row>
    <row r="67" spans="14:14">
      <c r="N67" s="7"/>
    </row>
  </sheetData>
  <mergeCells count="20">
    <mergeCell ref="A35:K35"/>
    <mergeCell ref="B3:B4"/>
    <mergeCell ref="A9:K9"/>
    <mergeCell ref="A12:K12"/>
    <mergeCell ref="A15:K15"/>
    <mergeCell ref="A21:K21"/>
    <mergeCell ref="A25:K25"/>
    <mergeCell ref="A31:K31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7"/>
  <sheetViews>
    <sheetView topLeftCell="A24" zoomScaleNormal="100" workbookViewId="0">
      <selection activeCell="E56" sqref="E56"/>
    </sheetView>
  </sheetViews>
  <sheetFormatPr baseColWidth="10" defaultColWidth="9.1640625" defaultRowHeight="13"/>
  <cols>
    <col min="1" max="1" width="7.33203125" style="6" bestFit="1" customWidth="1"/>
    <col min="2" max="2" width="21" style="6" bestFit="1" customWidth="1"/>
    <col min="3" max="3" width="27.83203125" style="6" customWidth="1"/>
    <col min="4" max="4" width="20.83203125" style="6" bestFit="1" customWidth="1"/>
    <col min="5" max="5" width="10.1640625" style="20" bestFit="1" customWidth="1"/>
    <col min="6" max="6" width="17.1640625" style="6" customWidth="1"/>
    <col min="7" max="7" width="34.6640625" style="6" customWidth="1"/>
    <col min="8" max="11" width="5.5" style="28" customWidth="1"/>
    <col min="12" max="12" width="13.5" style="29" customWidth="1"/>
    <col min="13" max="13" width="8.5" style="7" bestFit="1" customWidth="1"/>
    <col min="14" max="14" width="20.5" style="6" customWidth="1"/>
    <col min="15" max="16384" width="9.1640625" style="3"/>
  </cols>
  <sheetData>
    <row r="1" spans="1:14" s="2" customFormat="1" ht="29" customHeight="1">
      <c r="A1" s="52" t="s">
        <v>387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s="1" customFormat="1" ht="12.75" customHeight="1">
      <c r="A3" s="61" t="s">
        <v>392</v>
      </c>
      <c r="B3" s="69" t="s">
        <v>0</v>
      </c>
      <c r="C3" s="63" t="s">
        <v>393</v>
      </c>
      <c r="D3" s="63" t="s">
        <v>6</v>
      </c>
      <c r="E3" s="50" t="s">
        <v>394</v>
      </c>
      <c r="F3" s="60"/>
      <c r="G3" s="60" t="s">
        <v>5</v>
      </c>
      <c r="H3" s="60" t="s">
        <v>9</v>
      </c>
      <c r="I3" s="60"/>
      <c r="J3" s="60"/>
      <c r="K3" s="60"/>
      <c r="L3" s="48" t="s">
        <v>223</v>
      </c>
      <c r="M3" s="50" t="s">
        <v>3</v>
      </c>
      <c r="N3" s="65" t="s">
        <v>2</v>
      </c>
    </row>
    <row r="4" spans="1:14" s="1" customFormat="1" ht="21" customHeight="1" thickBot="1">
      <c r="A4" s="62"/>
      <c r="B4" s="70"/>
      <c r="C4" s="64"/>
      <c r="D4" s="64"/>
      <c r="E4" s="51"/>
      <c r="F4" s="64"/>
      <c r="G4" s="64"/>
      <c r="H4" s="4">
        <v>1</v>
      </c>
      <c r="I4" s="4">
        <v>2</v>
      </c>
      <c r="J4" s="4">
        <v>3</v>
      </c>
      <c r="K4" s="4" t="s">
        <v>4</v>
      </c>
      <c r="L4" s="49"/>
      <c r="M4" s="51"/>
      <c r="N4" s="66"/>
    </row>
    <row r="5" spans="1:14" ht="16">
      <c r="A5" s="71" t="s">
        <v>10</v>
      </c>
      <c r="B5" s="71"/>
      <c r="C5" s="72"/>
      <c r="D5" s="72"/>
      <c r="E5" s="72"/>
      <c r="F5" s="72"/>
      <c r="G5" s="72"/>
      <c r="H5" s="72"/>
      <c r="I5" s="72"/>
      <c r="J5" s="72"/>
      <c r="K5" s="72"/>
    </row>
    <row r="6" spans="1:14">
      <c r="A6" s="32" t="s">
        <v>155</v>
      </c>
      <c r="B6" s="8" t="s">
        <v>156</v>
      </c>
      <c r="C6" s="8" t="s">
        <v>356</v>
      </c>
      <c r="D6" s="8" t="s">
        <v>12</v>
      </c>
      <c r="E6" s="9" t="s">
        <v>395</v>
      </c>
      <c r="F6" s="8" t="s">
        <v>13</v>
      </c>
      <c r="G6" s="8" t="s">
        <v>400</v>
      </c>
      <c r="H6" s="30" t="s">
        <v>15</v>
      </c>
      <c r="I6" s="30" t="s">
        <v>18</v>
      </c>
      <c r="J6" s="31" t="s">
        <v>19</v>
      </c>
      <c r="K6" s="32"/>
      <c r="L6" s="42" t="str">
        <f>"100,0"</f>
        <v>100,0</v>
      </c>
      <c r="M6" s="10" t="str">
        <f>"123,2000"</f>
        <v>123,2000</v>
      </c>
      <c r="N6" s="8" t="s">
        <v>368</v>
      </c>
    </row>
    <row r="7" spans="1:14">
      <c r="A7" s="38" t="s">
        <v>181</v>
      </c>
      <c r="B7" s="14" t="s">
        <v>296</v>
      </c>
      <c r="C7" s="14" t="s">
        <v>242</v>
      </c>
      <c r="D7" s="14" t="s">
        <v>243</v>
      </c>
      <c r="E7" s="15" t="s">
        <v>396</v>
      </c>
      <c r="F7" s="14" t="s">
        <v>63</v>
      </c>
      <c r="G7" s="14" t="s">
        <v>401</v>
      </c>
      <c r="H7" s="37" t="s">
        <v>64</v>
      </c>
      <c r="I7" s="37" t="s">
        <v>64</v>
      </c>
      <c r="J7" s="38"/>
      <c r="K7" s="38"/>
      <c r="L7" s="44" t="str">
        <f>"0.00"</f>
        <v>0.00</v>
      </c>
      <c r="M7" s="16" t="str">
        <f>"0,0000"</f>
        <v>0,0000</v>
      </c>
      <c r="N7" s="14" t="s">
        <v>271</v>
      </c>
    </row>
    <row r="9" spans="1:14" ht="16">
      <c r="A9" s="67" t="s">
        <v>60</v>
      </c>
      <c r="B9" s="67"/>
      <c r="C9" s="67"/>
      <c r="D9" s="67"/>
      <c r="E9" s="68"/>
      <c r="F9" s="67"/>
      <c r="G9" s="67"/>
      <c r="H9" s="67"/>
      <c r="I9" s="67"/>
      <c r="J9" s="67"/>
      <c r="K9" s="67"/>
    </row>
    <row r="10" spans="1:14">
      <c r="A10" s="32" t="s">
        <v>155</v>
      </c>
      <c r="B10" s="8" t="s">
        <v>297</v>
      </c>
      <c r="C10" s="8" t="s">
        <v>373</v>
      </c>
      <c r="D10" s="8" t="s">
        <v>245</v>
      </c>
      <c r="E10" s="9" t="s">
        <v>395</v>
      </c>
      <c r="F10" s="8" t="s">
        <v>63</v>
      </c>
      <c r="G10" s="8" t="s">
        <v>401</v>
      </c>
      <c r="H10" s="30" t="s">
        <v>68</v>
      </c>
      <c r="I10" s="30" t="s">
        <v>14</v>
      </c>
      <c r="J10" s="30" t="s">
        <v>18</v>
      </c>
      <c r="K10" s="31" t="s">
        <v>57</v>
      </c>
      <c r="L10" s="42" t="str">
        <f>"100,0"</f>
        <v>100,0</v>
      </c>
      <c r="M10" s="10" t="str">
        <f>"107,2700"</f>
        <v>107,2700</v>
      </c>
      <c r="N10" s="8" t="s">
        <v>271</v>
      </c>
    </row>
    <row r="11" spans="1:14">
      <c r="A11" s="38" t="s">
        <v>157</v>
      </c>
      <c r="B11" s="14" t="s">
        <v>298</v>
      </c>
      <c r="C11" s="14" t="s">
        <v>374</v>
      </c>
      <c r="D11" s="14" t="s">
        <v>247</v>
      </c>
      <c r="E11" s="15" t="s">
        <v>395</v>
      </c>
      <c r="F11" s="14" t="s">
        <v>13</v>
      </c>
      <c r="G11" s="14" t="s">
        <v>400</v>
      </c>
      <c r="H11" s="36" t="s">
        <v>36</v>
      </c>
      <c r="I11" s="37" t="s">
        <v>22</v>
      </c>
      <c r="J11" s="36" t="s">
        <v>22</v>
      </c>
      <c r="K11" s="38"/>
      <c r="L11" s="44" t="str">
        <f>"70,0"</f>
        <v>70,0</v>
      </c>
      <c r="M11" s="16" t="str">
        <f>"77,0490"</f>
        <v>77,0490</v>
      </c>
      <c r="N11" s="14" t="s">
        <v>368</v>
      </c>
    </row>
    <row r="13" spans="1:14" ht="16">
      <c r="A13" s="67" t="s">
        <v>29</v>
      </c>
      <c r="B13" s="67"/>
      <c r="C13" s="67"/>
      <c r="D13" s="67"/>
      <c r="E13" s="68"/>
      <c r="F13" s="67"/>
      <c r="G13" s="67"/>
      <c r="H13" s="67"/>
      <c r="I13" s="67"/>
      <c r="J13" s="67"/>
      <c r="K13" s="67"/>
    </row>
    <row r="14" spans="1:14">
      <c r="A14" s="41" t="s">
        <v>155</v>
      </c>
      <c r="B14" s="17" t="s">
        <v>159</v>
      </c>
      <c r="C14" s="17" t="s">
        <v>31</v>
      </c>
      <c r="D14" s="17" t="s">
        <v>32</v>
      </c>
      <c r="E14" s="18" t="s">
        <v>396</v>
      </c>
      <c r="F14" s="17" t="s">
        <v>389</v>
      </c>
      <c r="G14" s="17" t="s">
        <v>400</v>
      </c>
      <c r="H14" s="40" t="s">
        <v>38</v>
      </c>
      <c r="I14" s="39" t="s">
        <v>39</v>
      </c>
      <c r="J14" s="39" t="s">
        <v>40</v>
      </c>
      <c r="K14" s="41"/>
      <c r="L14" s="45" t="str">
        <f>"145,0"</f>
        <v>145,0</v>
      </c>
      <c r="M14" s="19" t="str">
        <f>"138,1025"</f>
        <v>138,1025</v>
      </c>
      <c r="N14" s="17" t="s">
        <v>95</v>
      </c>
    </row>
    <row r="16" spans="1:14" ht="16">
      <c r="A16" s="67" t="s">
        <v>41</v>
      </c>
      <c r="B16" s="67"/>
      <c r="C16" s="67"/>
      <c r="D16" s="67"/>
      <c r="E16" s="68"/>
      <c r="F16" s="67"/>
      <c r="G16" s="67"/>
      <c r="H16" s="67"/>
      <c r="I16" s="67"/>
      <c r="J16" s="67"/>
      <c r="K16" s="67"/>
    </row>
    <row r="17" spans="1:14">
      <c r="A17" s="41" t="s">
        <v>155</v>
      </c>
      <c r="B17" s="17" t="s">
        <v>160</v>
      </c>
      <c r="C17" s="17" t="s">
        <v>43</v>
      </c>
      <c r="D17" s="17" t="s">
        <v>44</v>
      </c>
      <c r="E17" s="18" t="s">
        <v>396</v>
      </c>
      <c r="F17" s="17" t="s">
        <v>45</v>
      </c>
      <c r="G17" s="17" t="s">
        <v>401</v>
      </c>
      <c r="H17" s="40" t="s">
        <v>48</v>
      </c>
      <c r="I17" s="40" t="s">
        <v>49</v>
      </c>
      <c r="J17" s="40" t="s">
        <v>50</v>
      </c>
      <c r="K17" s="41"/>
      <c r="L17" s="45" t="str">
        <f>"147,5"</f>
        <v>147,5</v>
      </c>
      <c r="M17" s="19" t="str">
        <f>"135,1542"</f>
        <v>135,1542</v>
      </c>
      <c r="N17" s="17" t="s">
        <v>367</v>
      </c>
    </row>
    <row r="19" spans="1:14" ht="16">
      <c r="A19" s="67" t="s">
        <v>248</v>
      </c>
      <c r="B19" s="67"/>
      <c r="C19" s="67"/>
      <c r="D19" s="67"/>
      <c r="E19" s="68"/>
      <c r="F19" s="67"/>
      <c r="G19" s="67"/>
      <c r="H19" s="67"/>
      <c r="I19" s="67"/>
      <c r="J19" s="67"/>
      <c r="K19" s="67"/>
    </row>
    <row r="20" spans="1:14">
      <c r="A20" s="41" t="s">
        <v>155</v>
      </c>
      <c r="B20" s="17" t="s">
        <v>299</v>
      </c>
      <c r="C20" s="17" t="s">
        <v>250</v>
      </c>
      <c r="D20" s="17" t="s">
        <v>251</v>
      </c>
      <c r="E20" s="18" t="s">
        <v>396</v>
      </c>
      <c r="F20" s="17" t="s">
        <v>13</v>
      </c>
      <c r="G20" s="17" t="s">
        <v>400</v>
      </c>
      <c r="H20" s="40" t="s">
        <v>27</v>
      </c>
      <c r="I20" s="40" t="s">
        <v>14</v>
      </c>
      <c r="J20" s="40" t="s">
        <v>18</v>
      </c>
      <c r="K20" s="41"/>
      <c r="L20" s="45" t="str">
        <f>"100,0"</f>
        <v>100,0</v>
      </c>
      <c r="M20" s="19" t="str">
        <f>"83,0200"</f>
        <v>83,0200</v>
      </c>
      <c r="N20" s="17" t="s">
        <v>368</v>
      </c>
    </row>
    <row r="22" spans="1:14" ht="16">
      <c r="A22" s="67" t="s">
        <v>54</v>
      </c>
      <c r="B22" s="67"/>
      <c r="C22" s="67"/>
      <c r="D22" s="67"/>
      <c r="E22" s="68"/>
      <c r="F22" s="67"/>
      <c r="G22" s="67"/>
      <c r="H22" s="67"/>
      <c r="I22" s="67"/>
      <c r="J22" s="67"/>
      <c r="K22" s="67"/>
    </row>
    <row r="23" spans="1:14">
      <c r="A23" s="41" t="s">
        <v>155</v>
      </c>
      <c r="B23" s="17" t="s">
        <v>300</v>
      </c>
      <c r="C23" s="17" t="s">
        <v>375</v>
      </c>
      <c r="D23" s="17" t="s">
        <v>253</v>
      </c>
      <c r="E23" s="18" t="s">
        <v>395</v>
      </c>
      <c r="F23" s="17" t="s">
        <v>63</v>
      </c>
      <c r="G23" s="17" t="s">
        <v>401</v>
      </c>
      <c r="H23" s="40" t="s">
        <v>34</v>
      </c>
      <c r="I23" s="40" t="s">
        <v>46</v>
      </c>
      <c r="J23" s="39" t="s">
        <v>80</v>
      </c>
      <c r="K23" s="41"/>
      <c r="L23" s="45" t="str">
        <f>"125,0"</f>
        <v>125,0</v>
      </c>
      <c r="M23" s="19" t="str">
        <f>"110,3750"</f>
        <v>110,3750</v>
      </c>
      <c r="N23" s="17" t="s">
        <v>355</v>
      </c>
    </row>
    <row r="25" spans="1:14" ht="16">
      <c r="A25" s="67" t="s">
        <v>60</v>
      </c>
      <c r="B25" s="67"/>
      <c r="C25" s="67"/>
      <c r="D25" s="67"/>
      <c r="E25" s="68"/>
      <c r="F25" s="67"/>
      <c r="G25" s="67"/>
      <c r="H25" s="67"/>
      <c r="I25" s="67"/>
      <c r="J25" s="67"/>
      <c r="K25" s="67"/>
    </row>
    <row r="26" spans="1:14">
      <c r="A26" s="32" t="s">
        <v>155</v>
      </c>
      <c r="B26" s="8" t="s">
        <v>301</v>
      </c>
      <c r="C26" s="8" t="s">
        <v>376</v>
      </c>
      <c r="D26" s="8" t="s">
        <v>255</v>
      </c>
      <c r="E26" s="9" t="s">
        <v>395</v>
      </c>
      <c r="F26" s="8" t="s">
        <v>63</v>
      </c>
      <c r="G26" s="8" t="s">
        <v>401</v>
      </c>
      <c r="H26" s="30" t="s">
        <v>57</v>
      </c>
      <c r="I26" s="30" t="s">
        <v>256</v>
      </c>
      <c r="J26" s="30" t="s">
        <v>35</v>
      </c>
      <c r="K26" s="32"/>
      <c r="L26" s="42" t="str">
        <f>"122,5"</f>
        <v>122,5</v>
      </c>
      <c r="M26" s="10" t="str">
        <f>"95,5990"</f>
        <v>95,5990</v>
      </c>
      <c r="N26" s="8" t="s">
        <v>355</v>
      </c>
    </row>
    <row r="27" spans="1:14">
      <c r="A27" s="38" t="s">
        <v>155</v>
      </c>
      <c r="B27" s="14" t="s">
        <v>163</v>
      </c>
      <c r="C27" s="14" t="s">
        <v>61</v>
      </c>
      <c r="D27" s="14" t="s">
        <v>62</v>
      </c>
      <c r="E27" s="15" t="s">
        <v>399</v>
      </c>
      <c r="F27" s="14" t="s">
        <v>63</v>
      </c>
      <c r="G27" s="14" t="s">
        <v>401</v>
      </c>
      <c r="H27" s="36" t="s">
        <v>38</v>
      </c>
      <c r="I27" s="36" t="s">
        <v>39</v>
      </c>
      <c r="J27" s="37" t="s">
        <v>65</v>
      </c>
      <c r="K27" s="38"/>
      <c r="L27" s="44" t="str">
        <f>"155,0"</f>
        <v>155,0</v>
      </c>
      <c r="M27" s="16" t="str">
        <f>"122,0160"</f>
        <v>122,0160</v>
      </c>
      <c r="N27" s="14" t="s">
        <v>117</v>
      </c>
    </row>
    <row r="29" spans="1:14" ht="16">
      <c r="A29" s="67" t="s">
        <v>29</v>
      </c>
      <c r="B29" s="67"/>
      <c r="C29" s="67"/>
      <c r="D29" s="67"/>
      <c r="E29" s="68"/>
      <c r="F29" s="67"/>
      <c r="G29" s="67"/>
      <c r="H29" s="67"/>
      <c r="I29" s="67"/>
      <c r="J29" s="67"/>
      <c r="K29" s="67"/>
    </row>
    <row r="30" spans="1:14">
      <c r="A30" s="32" t="s">
        <v>155</v>
      </c>
      <c r="B30" s="8" t="s">
        <v>302</v>
      </c>
      <c r="C30" s="8" t="s">
        <v>377</v>
      </c>
      <c r="D30" s="8" t="s">
        <v>258</v>
      </c>
      <c r="E30" s="9" t="s">
        <v>395</v>
      </c>
      <c r="F30" s="8" t="s">
        <v>63</v>
      </c>
      <c r="G30" s="8" t="s">
        <v>401</v>
      </c>
      <c r="H30" s="30" t="s">
        <v>33</v>
      </c>
      <c r="I30" s="30" t="s">
        <v>64</v>
      </c>
      <c r="J30" s="30" t="s">
        <v>48</v>
      </c>
      <c r="K30" s="32"/>
      <c r="L30" s="42" t="str">
        <f>"130,0"</f>
        <v>130,0</v>
      </c>
      <c r="M30" s="10" t="str">
        <f>"92,6380"</f>
        <v>92,6380</v>
      </c>
      <c r="N30" s="8" t="s">
        <v>383</v>
      </c>
    </row>
    <row r="31" spans="1:14">
      <c r="A31" s="35" t="s">
        <v>157</v>
      </c>
      <c r="B31" s="11" t="s">
        <v>303</v>
      </c>
      <c r="C31" s="11" t="s">
        <v>378</v>
      </c>
      <c r="D31" s="11" t="s">
        <v>259</v>
      </c>
      <c r="E31" s="12" t="s">
        <v>395</v>
      </c>
      <c r="F31" s="11" t="s">
        <v>63</v>
      </c>
      <c r="G31" s="11" t="s">
        <v>401</v>
      </c>
      <c r="H31" s="33" t="s">
        <v>33</v>
      </c>
      <c r="I31" s="34" t="s">
        <v>64</v>
      </c>
      <c r="J31" s="33" t="s">
        <v>64</v>
      </c>
      <c r="K31" s="35"/>
      <c r="L31" s="43" t="str">
        <f>"120,0"</f>
        <v>120,0</v>
      </c>
      <c r="M31" s="13" t="str">
        <f>"86,2320"</f>
        <v>86,2320</v>
      </c>
      <c r="N31" s="11" t="s">
        <v>271</v>
      </c>
    </row>
    <row r="32" spans="1:14">
      <c r="A32" s="35" t="s">
        <v>155</v>
      </c>
      <c r="B32" s="11" t="s">
        <v>168</v>
      </c>
      <c r="C32" s="11" t="s">
        <v>75</v>
      </c>
      <c r="D32" s="11" t="s">
        <v>76</v>
      </c>
      <c r="E32" s="12" t="s">
        <v>396</v>
      </c>
      <c r="F32" s="11" t="s">
        <v>13</v>
      </c>
      <c r="G32" s="11" t="s">
        <v>401</v>
      </c>
      <c r="H32" s="33" t="s">
        <v>81</v>
      </c>
      <c r="I32" s="33" t="s">
        <v>82</v>
      </c>
      <c r="J32" s="34" t="s">
        <v>83</v>
      </c>
      <c r="K32" s="35"/>
      <c r="L32" s="43" t="str">
        <f>"235,0"</f>
        <v>235,0</v>
      </c>
      <c r="M32" s="13" t="str">
        <f>"170,3515"</f>
        <v>170,3515</v>
      </c>
      <c r="N32" s="11"/>
    </row>
    <row r="33" spans="1:14">
      <c r="A33" s="38" t="s">
        <v>155</v>
      </c>
      <c r="B33" s="14" t="s">
        <v>304</v>
      </c>
      <c r="C33" s="14" t="s">
        <v>331</v>
      </c>
      <c r="D33" s="14" t="s">
        <v>261</v>
      </c>
      <c r="E33" s="15" t="s">
        <v>397</v>
      </c>
      <c r="F33" s="14" t="s">
        <v>13</v>
      </c>
      <c r="G33" s="14" t="s">
        <v>400</v>
      </c>
      <c r="H33" s="36" t="s">
        <v>64</v>
      </c>
      <c r="I33" s="36" t="s">
        <v>46</v>
      </c>
      <c r="J33" s="38"/>
      <c r="K33" s="38"/>
      <c r="L33" s="44" t="str">
        <f>"125,0"</f>
        <v>125,0</v>
      </c>
      <c r="M33" s="16" t="str">
        <f>"178,4800"</f>
        <v>178,4800</v>
      </c>
      <c r="N33" s="14" t="s">
        <v>368</v>
      </c>
    </row>
    <row r="35" spans="1:14" ht="16">
      <c r="A35" s="67" t="s">
        <v>41</v>
      </c>
      <c r="B35" s="67"/>
      <c r="C35" s="67"/>
      <c r="D35" s="67"/>
      <c r="E35" s="68"/>
      <c r="F35" s="67"/>
      <c r="G35" s="67"/>
      <c r="H35" s="67"/>
      <c r="I35" s="67"/>
      <c r="J35" s="67"/>
      <c r="K35" s="67"/>
    </row>
    <row r="36" spans="1:14">
      <c r="A36" s="32" t="s">
        <v>155</v>
      </c>
      <c r="B36" s="8" t="s">
        <v>305</v>
      </c>
      <c r="C36" s="8" t="s">
        <v>263</v>
      </c>
      <c r="D36" s="8" t="s">
        <v>264</v>
      </c>
      <c r="E36" s="9" t="s">
        <v>399</v>
      </c>
      <c r="F36" s="8" t="s">
        <v>63</v>
      </c>
      <c r="G36" s="8" t="s">
        <v>401</v>
      </c>
      <c r="H36" s="30" t="s">
        <v>265</v>
      </c>
      <c r="I36" s="31" t="s">
        <v>82</v>
      </c>
      <c r="J36" s="31" t="s">
        <v>82</v>
      </c>
      <c r="K36" s="32"/>
      <c r="L36" s="42" t="str">
        <f>"227,5"</f>
        <v>227,5</v>
      </c>
      <c r="M36" s="10" t="str">
        <f>"152,5160"</f>
        <v>152,5160</v>
      </c>
      <c r="N36" s="8" t="s">
        <v>117</v>
      </c>
    </row>
    <row r="37" spans="1:14">
      <c r="A37" s="35" t="s">
        <v>155</v>
      </c>
      <c r="B37" s="11" t="s">
        <v>306</v>
      </c>
      <c r="C37" s="11" t="s">
        <v>266</v>
      </c>
      <c r="D37" s="11" t="s">
        <v>267</v>
      </c>
      <c r="E37" s="12" t="s">
        <v>396</v>
      </c>
      <c r="F37" s="11" t="s">
        <v>389</v>
      </c>
      <c r="G37" s="11" t="s">
        <v>401</v>
      </c>
      <c r="H37" s="33" t="s">
        <v>99</v>
      </c>
      <c r="I37" s="33" t="s">
        <v>129</v>
      </c>
      <c r="J37" s="34" t="s">
        <v>268</v>
      </c>
      <c r="K37" s="35"/>
      <c r="L37" s="43" t="str">
        <f>"215,0"</f>
        <v>215,0</v>
      </c>
      <c r="M37" s="13" t="str">
        <f>"145,5335"</f>
        <v>145,5335</v>
      </c>
      <c r="N37" s="11"/>
    </row>
    <row r="38" spans="1:14">
      <c r="A38" s="38" t="s">
        <v>155</v>
      </c>
      <c r="B38" s="14" t="s">
        <v>307</v>
      </c>
      <c r="C38" s="14" t="s">
        <v>379</v>
      </c>
      <c r="D38" s="14" t="s">
        <v>270</v>
      </c>
      <c r="E38" s="15" t="s">
        <v>397</v>
      </c>
      <c r="F38" s="14" t="s">
        <v>13</v>
      </c>
      <c r="G38" s="14" t="s">
        <v>400</v>
      </c>
      <c r="H38" s="36" t="s">
        <v>48</v>
      </c>
      <c r="I38" s="36" t="s">
        <v>49</v>
      </c>
      <c r="J38" s="37" t="s">
        <v>59</v>
      </c>
      <c r="K38" s="38"/>
      <c r="L38" s="44" t="str">
        <f>"140,0"</f>
        <v>140,0</v>
      </c>
      <c r="M38" s="16" t="str">
        <f>"176,2197"</f>
        <v>176,2197</v>
      </c>
      <c r="N38" s="14" t="s">
        <v>368</v>
      </c>
    </row>
    <row r="40" spans="1:14" ht="16">
      <c r="A40" s="67" t="s">
        <v>92</v>
      </c>
      <c r="B40" s="67"/>
      <c r="C40" s="67"/>
      <c r="D40" s="67"/>
      <c r="E40" s="68"/>
      <c r="F40" s="67"/>
      <c r="G40" s="67"/>
      <c r="H40" s="67"/>
      <c r="I40" s="67"/>
      <c r="J40" s="67"/>
      <c r="K40" s="67"/>
    </row>
    <row r="41" spans="1:14">
      <c r="A41" s="32" t="s">
        <v>155</v>
      </c>
      <c r="B41" s="8" t="s">
        <v>308</v>
      </c>
      <c r="C41" s="8" t="s">
        <v>272</v>
      </c>
      <c r="D41" s="8" t="s">
        <v>273</v>
      </c>
      <c r="E41" s="9" t="s">
        <v>399</v>
      </c>
      <c r="F41" s="8" t="s">
        <v>63</v>
      </c>
      <c r="G41" s="8" t="s">
        <v>401</v>
      </c>
      <c r="H41" s="31" t="s">
        <v>98</v>
      </c>
      <c r="I41" s="30" t="s">
        <v>98</v>
      </c>
      <c r="J41" s="31" t="s">
        <v>274</v>
      </c>
      <c r="K41" s="32"/>
      <c r="L41" s="42" t="str">
        <f>"200,0"</f>
        <v>200,0</v>
      </c>
      <c r="M41" s="10" t="str">
        <f>"128,3400"</f>
        <v>128,3400</v>
      </c>
      <c r="N41" s="8" t="s">
        <v>117</v>
      </c>
    </row>
    <row r="42" spans="1:14">
      <c r="A42" s="35" t="s">
        <v>155</v>
      </c>
      <c r="B42" s="11" t="s">
        <v>233</v>
      </c>
      <c r="C42" s="11" t="s">
        <v>199</v>
      </c>
      <c r="D42" s="11" t="s">
        <v>200</v>
      </c>
      <c r="E42" s="12" t="s">
        <v>396</v>
      </c>
      <c r="F42" s="11" t="s">
        <v>45</v>
      </c>
      <c r="G42" s="11" t="s">
        <v>401</v>
      </c>
      <c r="H42" s="33" t="s">
        <v>106</v>
      </c>
      <c r="I42" s="33" t="s">
        <v>107</v>
      </c>
      <c r="J42" s="34" t="s">
        <v>98</v>
      </c>
      <c r="K42" s="35"/>
      <c r="L42" s="43" t="str">
        <f>"195,0"</f>
        <v>195,0</v>
      </c>
      <c r="M42" s="13" t="str">
        <f>"130,1625"</f>
        <v>130,1625</v>
      </c>
      <c r="N42" s="11"/>
    </row>
    <row r="43" spans="1:14">
      <c r="A43" s="35" t="s">
        <v>181</v>
      </c>
      <c r="B43" s="11" t="s">
        <v>309</v>
      </c>
      <c r="C43" s="11" t="s">
        <v>275</v>
      </c>
      <c r="D43" s="11" t="s">
        <v>276</v>
      </c>
      <c r="E43" s="12" t="s">
        <v>396</v>
      </c>
      <c r="F43" s="11" t="s">
        <v>45</v>
      </c>
      <c r="G43" s="11" t="s">
        <v>401</v>
      </c>
      <c r="H43" s="34" t="s">
        <v>101</v>
      </c>
      <c r="I43" s="34" t="s">
        <v>101</v>
      </c>
      <c r="J43" s="34" t="s">
        <v>101</v>
      </c>
      <c r="K43" s="35"/>
      <c r="L43" s="43">
        <v>0</v>
      </c>
      <c r="M43" s="13" t="str">
        <f>"0,0000"</f>
        <v>0,0000</v>
      </c>
      <c r="N43" s="11"/>
    </row>
    <row r="44" spans="1:14">
      <c r="A44" s="38" t="s">
        <v>155</v>
      </c>
      <c r="B44" s="14" t="s">
        <v>236</v>
      </c>
      <c r="C44" s="14" t="s">
        <v>372</v>
      </c>
      <c r="D44" s="14" t="s">
        <v>206</v>
      </c>
      <c r="E44" s="15" t="s">
        <v>397</v>
      </c>
      <c r="F44" s="14" t="s">
        <v>45</v>
      </c>
      <c r="G44" s="14" t="s">
        <v>401</v>
      </c>
      <c r="H44" s="36" t="s">
        <v>277</v>
      </c>
      <c r="I44" s="36" t="s">
        <v>278</v>
      </c>
      <c r="J44" s="36" t="s">
        <v>279</v>
      </c>
      <c r="K44" s="38"/>
      <c r="L44" s="44" t="str">
        <f>"290,0"</f>
        <v>290,0</v>
      </c>
      <c r="M44" s="16" t="str">
        <f>"188,4710"</f>
        <v>188,4710</v>
      </c>
      <c r="N44" s="14"/>
    </row>
    <row r="46" spans="1:14" ht="16">
      <c r="A46" s="67" t="s">
        <v>104</v>
      </c>
      <c r="B46" s="67"/>
      <c r="C46" s="67"/>
      <c r="D46" s="67"/>
      <c r="E46" s="68"/>
      <c r="F46" s="67"/>
      <c r="G46" s="67"/>
      <c r="H46" s="67"/>
      <c r="I46" s="67"/>
      <c r="J46" s="67"/>
      <c r="K46" s="67"/>
    </row>
    <row r="47" spans="1:14">
      <c r="A47" s="32" t="s">
        <v>155</v>
      </c>
      <c r="B47" s="8" t="s">
        <v>310</v>
      </c>
      <c r="C47" s="8" t="s">
        <v>281</v>
      </c>
      <c r="D47" s="8" t="s">
        <v>282</v>
      </c>
      <c r="E47" s="9" t="s">
        <v>399</v>
      </c>
      <c r="F47" s="8" t="s">
        <v>21</v>
      </c>
      <c r="G47" s="8" t="s">
        <v>401</v>
      </c>
      <c r="H47" s="30" t="s">
        <v>94</v>
      </c>
      <c r="I47" s="30" t="s">
        <v>98</v>
      </c>
      <c r="J47" s="31" t="s">
        <v>129</v>
      </c>
      <c r="K47" s="32"/>
      <c r="L47" s="42" t="str">
        <f>"200,0"</f>
        <v>200,0</v>
      </c>
      <c r="M47" s="10" t="str">
        <f>"123,4400"</f>
        <v>123,4400</v>
      </c>
      <c r="N47" s="8" t="s">
        <v>290</v>
      </c>
    </row>
    <row r="48" spans="1:14">
      <c r="A48" s="35" t="s">
        <v>155</v>
      </c>
      <c r="B48" s="11" t="s">
        <v>311</v>
      </c>
      <c r="C48" s="11" t="s">
        <v>118</v>
      </c>
      <c r="D48" s="11" t="s">
        <v>212</v>
      </c>
      <c r="E48" s="12" t="s">
        <v>396</v>
      </c>
      <c r="F48" s="11" t="s">
        <v>63</v>
      </c>
      <c r="G48" s="11" t="s">
        <v>401</v>
      </c>
      <c r="H48" s="33" t="s">
        <v>284</v>
      </c>
      <c r="I48" s="33" t="s">
        <v>125</v>
      </c>
      <c r="J48" s="34" t="s">
        <v>285</v>
      </c>
      <c r="K48" s="35"/>
      <c r="L48" s="43" t="str">
        <f>"265,0"</f>
        <v>265,0</v>
      </c>
      <c r="M48" s="13" t="str">
        <f>"162,0740"</f>
        <v>162,0740</v>
      </c>
      <c r="N48" s="11" t="s">
        <v>117</v>
      </c>
    </row>
    <row r="49" spans="1:14">
      <c r="A49" s="35" t="s">
        <v>157</v>
      </c>
      <c r="B49" s="11" t="s">
        <v>312</v>
      </c>
      <c r="C49" s="11" t="s">
        <v>286</v>
      </c>
      <c r="D49" s="11" t="s">
        <v>287</v>
      </c>
      <c r="E49" s="12" t="s">
        <v>396</v>
      </c>
      <c r="F49" s="11" t="s">
        <v>13</v>
      </c>
      <c r="G49" s="11" t="s">
        <v>400</v>
      </c>
      <c r="H49" s="33" t="s">
        <v>99</v>
      </c>
      <c r="I49" s="33" t="s">
        <v>101</v>
      </c>
      <c r="J49" s="33" t="s">
        <v>81</v>
      </c>
      <c r="K49" s="35"/>
      <c r="L49" s="43" t="str">
        <f>"225,0"</f>
        <v>225,0</v>
      </c>
      <c r="M49" s="13" t="str">
        <f>"137,2725"</f>
        <v>137,2725</v>
      </c>
      <c r="N49" s="11" t="s">
        <v>330</v>
      </c>
    </row>
    <row r="50" spans="1:14">
      <c r="A50" s="35" t="s">
        <v>155</v>
      </c>
      <c r="B50" s="11" t="s">
        <v>313</v>
      </c>
      <c r="C50" s="11" t="s">
        <v>380</v>
      </c>
      <c r="D50" s="11" t="s">
        <v>288</v>
      </c>
      <c r="E50" s="12" t="s">
        <v>397</v>
      </c>
      <c r="F50" s="11" t="s">
        <v>13</v>
      </c>
      <c r="G50" s="11" t="s">
        <v>400</v>
      </c>
      <c r="H50" s="33" t="s">
        <v>59</v>
      </c>
      <c r="I50" s="33" t="s">
        <v>77</v>
      </c>
      <c r="J50" s="34" t="s">
        <v>70</v>
      </c>
      <c r="K50" s="35"/>
      <c r="L50" s="43" t="str">
        <f>"160,0"</f>
        <v>160,0</v>
      </c>
      <c r="M50" s="13" t="str">
        <f>"122,6200"</f>
        <v>122,6200</v>
      </c>
      <c r="N50" s="11" t="s">
        <v>330</v>
      </c>
    </row>
    <row r="51" spans="1:14">
      <c r="A51" s="38" t="s">
        <v>157</v>
      </c>
      <c r="B51" s="14" t="s">
        <v>314</v>
      </c>
      <c r="C51" s="14" t="s">
        <v>381</v>
      </c>
      <c r="D51" s="14" t="s">
        <v>289</v>
      </c>
      <c r="E51" s="15" t="s">
        <v>397</v>
      </c>
      <c r="F51" s="14" t="s">
        <v>13</v>
      </c>
      <c r="G51" s="14" t="s">
        <v>400</v>
      </c>
      <c r="H51" s="36" t="s">
        <v>64</v>
      </c>
      <c r="I51" s="36" t="s">
        <v>48</v>
      </c>
      <c r="J51" s="36" t="s">
        <v>49</v>
      </c>
      <c r="K51" s="38"/>
      <c r="L51" s="44" t="str">
        <f>"140,0"</f>
        <v>140,0</v>
      </c>
      <c r="M51" s="16" t="str">
        <f>"162,4196"</f>
        <v>162,4196</v>
      </c>
      <c r="N51" s="14" t="s">
        <v>330</v>
      </c>
    </row>
    <row r="53" spans="1:14" ht="16">
      <c r="A53" s="67" t="s">
        <v>116</v>
      </c>
      <c r="B53" s="67"/>
      <c r="C53" s="67"/>
      <c r="D53" s="67"/>
      <c r="E53" s="68"/>
      <c r="F53" s="67"/>
      <c r="G53" s="67"/>
      <c r="H53" s="67"/>
      <c r="I53" s="67"/>
      <c r="J53" s="67"/>
      <c r="K53" s="67"/>
    </row>
    <row r="54" spans="1:14">
      <c r="A54" s="32" t="s">
        <v>155</v>
      </c>
      <c r="B54" s="8" t="s">
        <v>315</v>
      </c>
      <c r="C54" s="8" t="s">
        <v>291</v>
      </c>
      <c r="D54" s="8" t="s">
        <v>292</v>
      </c>
      <c r="E54" s="9" t="s">
        <v>396</v>
      </c>
      <c r="F54" s="8" t="s">
        <v>21</v>
      </c>
      <c r="G54" s="8" t="s">
        <v>401</v>
      </c>
      <c r="H54" s="30" t="s">
        <v>293</v>
      </c>
      <c r="I54" s="30" t="s">
        <v>294</v>
      </c>
      <c r="J54" s="32"/>
      <c r="K54" s="32"/>
      <c r="L54" s="42" t="str">
        <f>"300,0"</f>
        <v>300,0</v>
      </c>
      <c r="M54" s="10" t="str">
        <f>"181,1100"</f>
        <v>181,1100</v>
      </c>
      <c r="N54" s="8" t="s">
        <v>366</v>
      </c>
    </row>
    <row r="55" spans="1:14">
      <c r="A55" s="38" t="s">
        <v>157</v>
      </c>
      <c r="B55" s="14" t="s">
        <v>178</v>
      </c>
      <c r="C55" s="14" t="s">
        <v>118</v>
      </c>
      <c r="D55" s="14" t="s">
        <v>119</v>
      </c>
      <c r="E55" s="15" t="s">
        <v>396</v>
      </c>
      <c r="F55" s="14" t="s">
        <v>63</v>
      </c>
      <c r="G55" s="14" t="s">
        <v>401</v>
      </c>
      <c r="H55" s="36" t="s">
        <v>124</v>
      </c>
      <c r="I55" s="36" t="s">
        <v>125</v>
      </c>
      <c r="J55" s="37" t="s">
        <v>122</v>
      </c>
      <c r="K55" s="38"/>
      <c r="L55" s="44" t="str">
        <f>"265,0"</f>
        <v>265,0</v>
      </c>
      <c r="M55" s="16" t="str">
        <f>"156,0055"</f>
        <v>156,0055</v>
      </c>
      <c r="N55" s="14"/>
    </row>
    <row r="56" spans="1:14">
      <c r="H56" s="6"/>
      <c r="N56" s="7"/>
    </row>
    <row r="57" spans="1:14">
      <c r="H57" s="6"/>
      <c r="N57" s="7"/>
    </row>
    <row r="58" spans="1:14">
      <c r="H58" s="6"/>
      <c r="N58" s="7"/>
    </row>
    <row r="59" spans="1:14">
      <c r="H59" s="6"/>
      <c r="N59" s="7"/>
    </row>
    <row r="60" spans="1:14" ht="18">
      <c r="B60" s="21" t="s">
        <v>136</v>
      </c>
      <c r="C60" s="21"/>
      <c r="E60" s="6"/>
      <c r="F60" s="20"/>
      <c r="N60" s="3"/>
    </row>
    <row r="61" spans="1:14" ht="16">
      <c r="B61" s="22" t="s">
        <v>137</v>
      </c>
      <c r="C61" s="22"/>
      <c r="E61" s="6"/>
      <c r="F61" s="20"/>
      <c r="N61" s="3"/>
    </row>
    <row r="62" spans="1:14" ht="14">
      <c r="B62" s="23"/>
      <c r="C62" s="24" t="s">
        <v>138</v>
      </c>
      <c r="E62" s="6"/>
      <c r="F62" s="20"/>
      <c r="N62" s="3"/>
    </row>
    <row r="63" spans="1:14" ht="14">
      <c r="B63" s="25" t="s">
        <v>139</v>
      </c>
      <c r="C63" s="25" t="s">
        <v>140</v>
      </c>
      <c r="D63" s="25" t="s">
        <v>384</v>
      </c>
      <c r="E63" s="26" t="s">
        <v>221</v>
      </c>
      <c r="F63" s="25" t="s">
        <v>142</v>
      </c>
      <c r="N63" s="3"/>
    </row>
    <row r="64" spans="1:14">
      <c r="B64" s="6" t="s">
        <v>11</v>
      </c>
      <c r="C64" s="6" t="s">
        <v>382</v>
      </c>
      <c r="D64" s="28" t="s">
        <v>143</v>
      </c>
      <c r="E64" s="29">
        <v>100</v>
      </c>
      <c r="F64" s="27">
        <v>123.19999933242801</v>
      </c>
      <c r="N64" s="3"/>
    </row>
    <row r="65" spans="2:14">
      <c r="B65" s="6" t="s">
        <v>244</v>
      </c>
      <c r="C65" s="6" t="s">
        <v>382</v>
      </c>
      <c r="D65" s="28" t="s">
        <v>151</v>
      </c>
      <c r="E65" s="29">
        <v>100</v>
      </c>
      <c r="F65" s="27">
        <v>107.27000236511201</v>
      </c>
      <c r="N65" s="3"/>
    </row>
    <row r="66" spans="2:14">
      <c r="B66" s="6" t="s">
        <v>246</v>
      </c>
      <c r="C66" s="6" t="s">
        <v>382</v>
      </c>
      <c r="D66" s="28" t="s">
        <v>151</v>
      </c>
      <c r="E66" s="29">
        <v>70</v>
      </c>
      <c r="F66" s="27">
        <v>77.049001455307007</v>
      </c>
      <c r="N66" s="3"/>
    </row>
    <row r="67" spans="2:14">
      <c r="N67" s="3"/>
    </row>
    <row r="68" spans="2:14" ht="14">
      <c r="B68" s="23"/>
      <c r="C68" s="24" t="s">
        <v>144</v>
      </c>
      <c r="N68" s="3"/>
    </row>
    <row r="69" spans="2:14" ht="14">
      <c r="B69" s="25" t="s">
        <v>139</v>
      </c>
      <c r="C69" s="25" t="s">
        <v>140</v>
      </c>
      <c r="D69" s="25" t="s">
        <v>384</v>
      </c>
      <c r="E69" s="26" t="s">
        <v>221</v>
      </c>
      <c r="F69" s="25" t="s">
        <v>142</v>
      </c>
      <c r="N69" s="3"/>
    </row>
    <row r="70" spans="2:14">
      <c r="B70" s="6" t="s">
        <v>30</v>
      </c>
      <c r="C70" s="6" t="s">
        <v>144</v>
      </c>
      <c r="D70" s="28" t="s">
        <v>145</v>
      </c>
      <c r="E70" s="29">
        <v>145</v>
      </c>
      <c r="F70" s="27">
        <v>138.102501034737</v>
      </c>
      <c r="N70" s="3"/>
    </row>
    <row r="71" spans="2:14">
      <c r="B71" s="6" t="s">
        <v>42</v>
      </c>
      <c r="C71" s="6" t="s">
        <v>144</v>
      </c>
      <c r="D71" s="28" t="s">
        <v>146</v>
      </c>
      <c r="E71" s="29">
        <v>147.5</v>
      </c>
      <c r="F71" s="27">
        <v>135.15424981713301</v>
      </c>
      <c r="N71" s="3"/>
    </row>
    <row r="72" spans="2:14">
      <c r="B72" s="6" t="s">
        <v>249</v>
      </c>
      <c r="C72" s="6" t="s">
        <v>144</v>
      </c>
      <c r="D72" s="28" t="s">
        <v>295</v>
      </c>
      <c r="E72" s="29">
        <v>100</v>
      </c>
      <c r="F72" s="27">
        <v>83.020001649856596</v>
      </c>
      <c r="N72" s="3"/>
    </row>
    <row r="73" spans="2:14">
      <c r="N73" s="3"/>
    </row>
    <row r="74" spans="2:14" ht="16">
      <c r="B74" s="22" t="s">
        <v>147</v>
      </c>
      <c r="C74" s="22"/>
      <c r="N74" s="3"/>
    </row>
    <row r="75" spans="2:14" ht="14">
      <c r="B75" s="23"/>
      <c r="C75" s="24" t="s">
        <v>148</v>
      </c>
      <c r="N75" s="3"/>
    </row>
    <row r="76" spans="2:14" ht="14">
      <c r="B76" s="25" t="s">
        <v>139</v>
      </c>
      <c r="C76" s="25" t="s">
        <v>140</v>
      </c>
      <c r="D76" s="25" t="s">
        <v>384</v>
      </c>
      <c r="E76" s="26" t="s">
        <v>221</v>
      </c>
      <c r="F76" s="25" t="s">
        <v>142</v>
      </c>
      <c r="N76" s="3"/>
    </row>
    <row r="77" spans="2:14">
      <c r="B77" s="6" t="s">
        <v>252</v>
      </c>
      <c r="C77" s="6" t="s">
        <v>148</v>
      </c>
      <c r="D77" s="28" t="s">
        <v>149</v>
      </c>
      <c r="E77" s="29">
        <v>125</v>
      </c>
      <c r="F77" s="27">
        <v>110.37500202655799</v>
      </c>
      <c r="N77" s="3"/>
    </row>
    <row r="78" spans="2:14">
      <c r="B78" s="6" t="s">
        <v>254</v>
      </c>
      <c r="C78" s="6" t="s">
        <v>148</v>
      </c>
      <c r="D78" s="28" t="s">
        <v>151</v>
      </c>
      <c r="E78" s="29">
        <v>122.5</v>
      </c>
      <c r="F78" s="27">
        <v>95.598997324705095</v>
      </c>
      <c r="N78" s="3"/>
    </row>
    <row r="79" spans="2:14">
      <c r="B79" s="6" t="s">
        <v>257</v>
      </c>
      <c r="C79" s="6" t="s">
        <v>352</v>
      </c>
      <c r="D79" s="28" t="s">
        <v>145</v>
      </c>
      <c r="E79" s="29">
        <v>130</v>
      </c>
      <c r="F79" s="27">
        <v>92.637999057769804</v>
      </c>
      <c r="N79" s="3"/>
    </row>
    <row r="80" spans="2:14">
      <c r="N80" s="3"/>
    </row>
    <row r="81" spans="2:14" ht="14">
      <c r="B81" s="23"/>
      <c r="C81" s="24" t="s">
        <v>150</v>
      </c>
      <c r="N81" s="3"/>
    </row>
    <row r="82" spans="2:14" ht="14">
      <c r="B82" s="25" t="s">
        <v>139</v>
      </c>
      <c r="C82" s="25" t="s">
        <v>140</v>
      </c>
      <c r="D82" s="25" t="s">
        <v>384</v>
      </c>
      <c r="E82" s="26" t="s">
        <v>221</v>
      </c>
      <c r="F82" s="25" t="s">
        <v>142</v>
      </c>
      <c r="N82" s="3"/>
    </row>
    <row r="83" spans="2:14">
      <c r="B83" s="6" t="s">
        <v>262</v>
      </c>
      <c r="C83" s="6" t="s">
        <v>150</v>
      </c>
      <c r="D83" s="28" t="s">
        <v>146</v>
      </c>
      <c r="E83" s="29">
        <v>227.5</v>
      </c>
      <c r="F83" s="27">
        <v>152.516005337238</v>
      </c>
      <c r="N83" s="3"/>
    </row>
    <row r="84" spans="2:14">
      <c r="B84" s="6" t="s">
        <v>271</v>
      </c>
      <c r="C84" s="6" t="s">
        <v>150</v>
      </c>
      <c r="D84" s="28" t="s">
        <v>154</v>
      </c>
      <c r="E84" s="29">
        <v>200</v>
      </c>
      <c r="F84" s="27">
        <v>128.34000587463399</v>
      </c>
      <c r="N84" s="3"/>
    </row>
    <row r="85" spans="2:14">
      <c r="B85" s="6" t="s">
        <v>280</v>
      </c>
      <c r="C85" s="6" t="s">
        <v>150</v>
      </c>
      <c r="D85" s="28" t="s">
        <v>222</v>
      </c>
      <c r="E85" s="29">
        <v>200</v>
      </c>
      <c r="F85" s="27">
        <v>123.44000339508101</v>
      </c>
      <c r="N85" s="3"/>
    </row>
    <row r="86" spans="2:14">
      <c r="N86" s="3"/>
    </row>
    <row r="87" spans="2:14" ht="14">
      <c r="B87" s="23"/>
      <c r="C87" s="24" t="s">
        <v>144</v>
      </c>
      <c r="N87" s="3"/>
    </row>
    <row r="88" spans="2:14" ht="14">
      <c r="B88" s="25" t="s">
        <v>139</v>
      </c>
      <c r="C88" s="25" t="s">
        <v>140</v>
      </c>
      <c r="D88" s="25" t="s">
        <v>384</v>
      </c>
      <c r="E88" s="26" t="s">
        <v>221</v>
      </c>
      <c r="F88" s="25" t="s">
        <v>142</v>
      </c>
      <c r="N88" s="3"/>
    </row>
    <row r="89" spans="2:14">
      <c r="B89" s="6" t="s">
        <v>290</v>
      </c>
      <c r="C89" s="6" t="s">
        <v>144</v>
      </c>
      <c r="D89" s="28" t="s">
        <v>152</v>
      </c>
      <c r="E89" s="29">
        <v>300</v>
      </c>
      <c r="F89" s="27">
        <v>181.109994649887</v>
      </c>
      <c r="N89" s="3"/>
    </row>
    <row r="90" spans="2:14">
      <c r="B90" s="6" t="s">
        <v>74</v>
      </c>
      <c r="C90" s="6" t="s">
        <v>144</v>
      </c>
      <c r="D90" s="28" t="s">
        <v>145</v>
      </c>
      <c r="E90" s="29">
        <v>235</v>
      </c>
      <c r="F90" s="27">
        <v>170.35150170326199</v>
      </c>
      <c r="N90" s="3"/>
    </row>
    <row r="91" spans="2:14">
      <c r="B91" s="6" t="s">
        <v>283</v>
      </c>
      <c r="C91" s="6" t="s">
        <v>144</v>
      </c>
      <c r="D91" s="28" t="s">
        <v>222</v>
      </c>
      <c r="E91" s="29">
        <v>265</v>
      </c>
      <c r="F91" s="27">
        <v>162.07399517297699</v>
      </c>
      <c r="N91" s="3"/>
    </row>
    <row r="92" spans="2:14">
      <c r="N92" s="3"/>
    </row>
    <row r="93" spans="2:14" ht="14">
      <c r="B93" s="23"/>
      <c r="C93" s="24" t="s">
        <v>153</v>
      </c>
      <c r="N93" s="3"/>
    </row>
    <row r="94" spans="2:14" ht="14">
      <c r="B94" s="25" t="s">
        <v>139</v>
      </c>
      <c r="C94" s="25" t="s">
        <v>140</v>
      </c>
      <c r="D94" s="25" t="s">
        <v>384</v>
      </c>
      <c r="E94" s="26" t="s">
        <v>221</v>
      </c>
      <c r="F94" s="25" t="s">
        <v>142</v>
      </c>
      <c r="N94" s="3"/>
    </row>
    <row r="95" spans="2:14">
      <c r="B95" s="6" t="s">
        <v>205</v>
      </c>
      <c r="C95" s="6" t="s">
        <v>390</v>
      </c>
      <c r="D95" s="28" t="s">
        <v>154</v>
      </c>
      <c r="E95" s="29">
        <v>290</v>
      </c>
      <c r="F95" s="27">
        <v>188.47100555896799</v>
      </c>
      <c r="G95" s="20"/>
      <c r="H95" s="6"/>
      <c r="N95" s="7"/>
    </row>
    <row r="96" spans="2:14">
      <c r="B96" s="6" t="s">
        <v>260</v>
      </c>
      <c r="C96" s="6" t="s">
        <v>390</v>
      </c>
      <c r="D96" s="28" t="s">
        <v>145</v>
      </c>
      <c r="E96" s="29">
        <v>125</v>
      </c>
      <c r="F96" s="27">
        <v>178.480000346899</v>
      </c>
    </row>
    <row r="97" spans="2:6">
      <c r="B97" s="6" t="s">
        <v>269</v>
      </c>
      <c r="C97" s="6" t="s">
        <v>390</v>
      </c>
      <c r="D97" s="28" t="s">
        <v>146</v>
      </c>
      <c r="E97" s="29">
        <v>140</v>
      </c>
      <c r="F97" s="27">
        <v>176.219686293602</v>
      </c>
    </row>
  </sheetData>
  <mergeCells count="24">
    <mergeCell ref="A29:K29"/>
    <mergeCell ref="A35:K35"/>
    <mergeCell ref="A40:K40"/>
    <mergeCell ref="A46:K46"/>
    <mergeCell ref="A53:K53"/>
    <mergeCell ref="A22:K22"/>
    <mergeCell ref="A25:K25"/>
    <mergeCell ref="L3:L4"/>
    <mergeCell ref="M3:M4"/>
    <mergeCell ref="N3:N4"/>
    <mergeCell ref="A5:K5"/>
    <mergeCell ref="B3:B4"/>
    <mergeCell ref="A9:K9"/>
    <mergeCell ref="A13:K13"/>
    <mergeCell ref="A16:K16"/>
    <mergeCell ref="A19:K19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7"/>
  <sheetViews>
    <sheetView tabSelected="1" zoomScaleNormal="100" workbookViewId="0">
      <selection activeCell="P3" sqref="P3"/>
    </sheetView>
  </sheetViews>
  <sheetFormatPr baseColWidth="10" defaultColWidth="8.83203125" defaultRowHeight="13"/>
  <cols>
    <col min="2" max="2" width="21.33203125" customWidth="1"/>
    <col min="3" max="3" width="28.33203125" customWidth="1"/>
    <col min="4" max="4" width="23.5" customWidth="1"/>
    <col min="5" max="5" width="13.5" customWidth="1"/>
    <col min="6" max="6" width="14.83203125" customWidth="1"/>
    <col min="7" max="7" width="33.6640625" customWidth="1"/>
    <col min="8" max="10" width="4.6640625" bestFit="1" customWidth="1"/>
    <col min="11" max="11" width="4.33203125" bestFit="1" customWidth="1"/>
    <col min="12" max="12" width="10.5" style="47" bestFit="1" customWidth="1"/>
    <col min="14" max="14" width="19.1640625" customWidth="1"/>
  </cols>
  <sheetData>
    <row r="1" spans="1:14" ht="29" customHeight="1">
      <c r="A1" s="52" t="s">
        <v>388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ht="14">
      <c r="A3" s="61" t="s">
        <v>392</v>
      </c>
      <c r="B3" s="69" t="s">
        <v>0</v>
      </c>
      <c r="C3" s="63" t="s">
        <v>393</v>
      </c>
      <c r="D3" s="63" t="s">
        <v>6</v>
      </c>
      <c r="E3" s="50" t="s">
        <v>394</v>
      </c>
      <c r="F3" s="60"/>
      <c r="G3" s="60" t="s">
        <v>5</v>
      </c>
      <c r="H3" s="60" t="s">
        <v>391</v>
      </c>
      <c r="I3" s="60"/>
      <c r="J3" s="60"/>
      <c r="K3" s="60"/>
      <c r="L3" s="48" t="s">
        <v>223</v>
      </c>
      <c r="M3" s="50" t="s">
        <v>3</v>
      </c>
      <c r="N3" s="65" t="s">
        <v>2</v>
      </c>
    </row>
    <row r="4" spans="1:14" ht="15" thickBot="1">
      <c r="A4" s="62"/>
      <c r="B4" s="70"/>
      <c r="C4" s="64"/>
      <c r="D4" s="64"/>
      <c r="E4" s="51"/>
      <c r="F4" s="64"/>
      <c r="G4" s="64"/>
      <c r="H4" s="5">
        <v>1</v>
      </c>
      <c r="I4" s="5">
        <v>2</v>
      </c>
      <c r="J4" s="5">
        <v>3</v>
      </c>
      <c r="K4" s="5" t="s">
        <v>4</v>
      </c>
      <c r="L4" s="49"/>
      <c r="M4" s="51"/>
      <c r="N4" s="66"/>
    </row>
    <row r="5" spans="1:14" ht="16">
      <c r="A5" s="71" t="s">
        <v>186</v>
      </c>
      <c r="B5" s="71"/>
      <c r="C5" s="72"/>
      <c r="D5" s="72"/>
      <c r="E5" s="72"/>
      <c r="F5" s="72"/>
      <c r="G5" s="72"/>
      <c r="H5" s="72"/>
      <c r="I5" s="72"/>
      <c r="J5" s="72"/>
      <c r="K5" s="72"/>
      <c r="L5" s="29"/>
      <c r="M5" s="7"/>
      <c r="N5" s="6"/>
    </row>
    <row r="6" spans="1:14">
      <c r="A6" s="41" t="s">
        <v>155</v>
      </c>
      <c r="B6" s="17" t="s">
        <v>316</v>
      </c>
      <c r="C6" s="17" t="s">
        <v>317</v>
      </c>
      <c r="D6" s="17" t="s">
        <v>318</v>
      </c>
      <c r="E6" s="18" t="s">
        <v>396</v>
      </c>
      <c r="F6" s="17" t="s">
        <v>389</v>
      </c>
      <c r="G6" s="17" t="s">
        <v>401</v>
      </c>
      <c r="H6" s="40" t="s">
        <v>319</v>
      </c>
      <c r="I6" s="39" t="s">
        <v>320</v>
      </c>
      <c r="J6" s="39" t="s">
        <v>320</v>
      </c>
      <c r="K6" s="41"/>
      <c r="L6" s="45" t="str">
        <f>"22,5"</f>
        <v>22,5</v>
      </c>
      <c r="M6" s="19" t="str">
        <f>"24,9210"</f>
        <v>24,9210</v>
      </c>
      <c r="N6" s="17"/>
    </row>
    <row r="7" spans="1:14">
      <c r="A7" s="6"/>
      <c r="B7" s="6"/>
      <c r="C7" s="6"/>
      <c r="D7" s="6"/>
      <c r="E7" s="20"/>
      <c r="F7" s="6"/>
      <c r="G7" s="6"/>
      <c r="H7" s="28"/>
      <c r="I7" s="28"/>
      <c r="J7" s="28"/>
      <c r="K7" s="28"/>
      <c r="L7" s="29"/>
      <c r="M7" s="7"/>
      <c r="N7" s="6"/>
    </row>
    <row r="8" spans="1:14" ht="16">
      <c r="A8" s="67" t="s">
        <v>60</v>
      </c>
      <c r="B8" s="67"/>
      <c r="C8" s="67"/>
      <c r="D8" s="67"/>
      <c r="E8" s="68"/>
      <c r="F8" s="67"/>
      <c r="G8" s="67"/>
      <c r="H8" s="67"/>
      <c r="I8" s="67"/>
      <c r="J8" s="67"/>
      <c r="K8" s="67"/>
      <c r="L8" s="29"/>
      <c r="M8" s="7"/>
      <c r="N8" s="6"/>
    </row>
    <row r="9" spans="1:14">
      <c r="A9" s="41" t="s">
        <v>155</v>
      </c>
      <c r="B9" s="17" t="s">
        <v>321</v>
      </c>
      <c r="C9" s="17" t="s">
        <v>322</v>
      </c>
      <c r="D9" s="17" t="s">
        <v>323</v>
      </c>
      <c r="E9" s="18" t="s">
        <v>395</v>
      </c>
      <c r="F9" s="17" t="s">
        <v>45</v>
      </c>
      <c r="G9" s="17" t="s">
        <v>400</v>
      </c>
      <c r="H9" s="40" t="s">
        <v>324</v>
      </c>
      <c r="I9" s="39" t="s">
        <v>325</v>
      </c>
      <c r="J9" s="40" t="s">
        <v>325</v>
      </c>
      <c r="K9" s="41"/>
      <c r="L9" s="45" t="str">
        <f>"42,5"</f>
        <v>42,5</v>
      </c>
      <c r="M9" s="19" t="str">
        <f>"33,5134"</f>
        <v>33,5134</v>
      </c>
      <c r="N9" s="17" t="s">
        <v>326</v>
      </c>
    </row>
    <row r="10" spans="1:14">
      <c r="A10" s="6"/>
      <c r="B10" s="6"/>
      <c r="C10" s="6"/>
      <c r="D10" s="6"/>
      <c r="E10" s="20"/>
      <c r="F10" s="6"/>
      <c r="G10" s="6"/>
      <c r="H10" s="28"/>
      <c r="I10" s="28"/>
      <c r="J10" s="28"/>
      <c r="K10" s="28"/>
      <c r="L10" s="29"/>
      <c r="M10" s="7"/>
      <c r="N10" s="6"/>
    </row>
    <row r="11" spans="1:14" ht="16">
      <c r="A11" s="67" t="s">
        <v>29</v>
      </c>
      <c r="B11" s="67"/>
      <c r="C11" s="67"/>
      <c r="D11" s="67"/>
      <c r="E11" s="68"/>
      <c r="F11" s="67"/>
      <c r="G11" s="67"/>
      <c r="H11" s="67"/>
      <c r="I11" s="67"/>
      <c r="J11" s="67"/>
      <c r="K11" s="67"/>
      <c r="L11" s="29"/>
      <c r="M11" s="7"/>
      <c r="N11" s="6"/>
    </row>
    <row r="12" spans="1:14">
      <c r="A12" s="32" t="s">
        <v>155</v>
      </c>
      <c r="B12" s="8" t="s">
        <v>164</v>
      </c>
      <c r="C12" s="8" t="s">
        <v>327</v>
      </c>
      <c r="D12" s="8" t="s">
        <v>67</v>
      </c>
      <c r="E12" s="9" t="s">
        <v>395</v>
      </c>
      <c r="F12" s="8" t="s">
        <v>63</v>
      </c>
      <c r="G12" s="8" t="s">
        <v>401</v>
      </c>
      <c r="H12" s="30" t="s">
        <v>328</v>
      </c>
      <c r="I12" s="30" t="s">
        <v>188</v>
      </c>
      <c r="J12" s="31" t="s">
        <v>36</v>
      </c>
      <c r="K12" s="32"/>
      <c r="L12" s="42" t="str">
        <f>"55,0"</f>
        <v>55,0</v>
      </c>
      <c r="M12" s="10" t="str">
        <f>"38,3652"</f>
        <v>38,3652</v>
      </c>
      <c r="N12" s="8" t="s">
        <v>117</v>
      </c>
    </row>
    <row r="13" spans="1:14">
      <c r="A13" s="35" t="s">
        <v>155</v>
      </c>
      <c r="B13" s="11" t="s">
        <v>228</v>
      </c>
      <c r="C13" s="11" t="s">
        <v>192</v>
      </c>
      <c r="D13" s="11" t="s">
        <v>193</v>
      </c>
      <c r="E13" s="12" t="s">
        <v>396</v>
      </c>
      <c r="F13" s="11" t="s">
        <v>13</v>
      </c>
      <c r="G13" s="11" t="s">
        <v>400</v>
      </c>
      <c r="H13" s="33" t="s">
        <v>328</v>
      </c>
      <c r="I13" s="33" t="s">
        <v>188</v>
      </c>
      <c r="J13" s="34" t="s">
        <v>329</v>
      </c>
      <c r="K13" s="35"/>
      <c r="L13" s="43" t="str">
        <f>"55,0"</f>
        <v>55,0</v>
      </c>
      <c r="M13" s="13" t="str">
        <f>"37,9830"</f>
        <v>37,9830</v>
      </c>
      <c r="N13" s="11" t="s">
        <v>330</v>
      </c>
    </row>
    <row r="14" spans="1:14">
      <c r="A14" s="38" t="s">
        <v>181</v>
      </c>
      <c r="B14" s="14" t="s">
        <v>304</v>
      </c>
      <c r="C14" s="14" t="s">
        <v>331</v>
      </c>
      <c r="D14" s="14" t="s">
        <v>261</v>
      </c>
      <c r="E14" s="15" t="s">
        <v>397</v>
      </c>
      <c r="F14" s="14" t="s">
        <v>13</v>
      </c>
      <c r="G14" s="14" t="s">
        <v>400</v>
      </c>
      <c r="H14" s="37" t="s">
        <v>25</v>
      </c>
      <c r="I14" s="37" t="s">
        <v>324</v>
      </c>
      <c r="J14" s="37" t="s">
        <v>324</v>
      </c>
      <c r="K14" s="38"/>
      <c r="L14" s="44" t="str">
        <f>"0.00"</f>
        <v>0.00</v>
      </c>
      <c r="M14" s="16" t="str">
        <f>"0,0000"</f>
        <v>0,0000</v>
      </c>
      <c r="N14" s="14" t="s">
        <v>330</v>
      </c>
    </row>
    <row r="15" spans="1:14">
      <c r="A15" s="6"/>
      <c r="B15" s="6"/>
      <c r="C15" s="6"/>
      <c r="D15" s="6"/>
      <c r="E15" s="20"/>
      <c r="F15" s="6"/>
      <c r="G15" s="6"/>
      <c r="H15" s="28"/>
      <c r="I15" s="28"/>
      <c r="J15" s="28"/>
      <c r="K15" s="28"/>
      <c r="L15" s="29"/>
      <c r="M15" s="7"/>
      <c r="N15" s="6"/>
    </row>
    <row r="16" spans="1:14" ht="16">
      <c r="A16" s="67" t="s">
        <v>41</v>
      </c>
      <c r="B16" s="67"/>
      <c r="C16" s="67"/>
      <c r="D16" s="67"/>
      <c r="E16" s="68"/>
      <c r="F16" s="67"/>
      <c r="G16" s="67"/>
      <c r="H16" s="67"/>
      <c r="I16" s="67"/>
      <c r="J16" s="67"/>
      <c r="K16" s="67"/>
      <c r="L16" s="29"/>
      <c r="M16" s="7"/>
      <c r="N16" s="6"/>
    </row>
    <row r="17" spans="1:14">
      <c r="A17" s="32" t="s">
        <v>155</v>
      </c>
      <c r="B17" s="8" t="s">
        <v>332</v>
      </c>
      <c r="C17" s="8" t="s">
        <v>333</v>
      </c>
      <c r="D17" s="8" t="s">
        <v>334</v>
      </c>
      <c r="E17" s="9" t="s">
        <v>395</v>
      </c>
      <c r="F17" s="8" t="s">
        <v>45</v>
      </c>
      <c r="G17" s="8" t="s">
        <v>400</v>
      </c>
      <c r="H17" s="30" t="s">
        <v>188</v>
      </c>
      <c r="I17" s="30" t="s">
        <v>36</v>
      </c>
      <c r="J17" s="30" t="s">
        <v>37</v>
      </c>
      <c r="K17" s="32"/>
      <c r="L17" s="42" t="str">
        <f>"65,0"</f>
        <v>65,0</v>
      </c>
      <c r="M17" s="10" t="str">
        <f>"42,0323"</f>
        <v>42,0323</v>
      </c>
      <c r="N17" s="8" t="s">
        <v>326</v>
      </c>
    </row>
    <row r="18" spans="1:14">
      <c r="A18" s="35" t="s">
        <v>157</v>
      </c>
      <c r="B18" s="11" t="s">
        <v>171</v>
      </c>
      <c r="C18" s="11" t="s">
        <v>335</v>
      </c>
      <c r="D18" s="11" t="s">
        <v>91</v>
      </c>
      <c r="E18" s="12" t="s">
        <v>395</v>
      </c>
      <c r="F18" s="11" t="s">
        <v>45</v>
      </c>
      <c r="G18" s="11" t="s">
        <v>400</v>
      </c>
      <c r="H18" s="33" t="s">
        <v>16</v>
      </c>
      <c r="I18" s="33" t="s">
        <v>17</v>
      </c>
      <c r="J18" s="34" t="s">
        <v>329</v>
      </c>
      <c r="K18" s="35"/>
      <c r="L18" s="43" t="str">
        <f>"52,5"</f>
        <v>52,5</v>
      </c>
      <c r="M18" s="13" t="str">
        <f>"35,0779"</f>
        <v>35,0779</v>
      </c>
      <c r="N18" s="11" t="s">
        <v>336</v>
      </c>
    </row>
    <row r="19" spans="1:14">
      <c r="A19" s="38" t="s">
        <v>181</v>
      </c>
      <c r="B19" s="14" t="s">
        <v>231</v>
      </c>
      <c r="C19" s="14" t="s">
        <v>195</v>
      </c>
      <c r="D19" s="14" t="s">
        <v>196</v>
      </c>
      <c r="E19" s="15" t="s">
        <v>396</v>
      </c>
      <c r="F19" s="14" t="s">
        <v>389</v>
      </c>
      <c r="G19" s="14" t="s">
        <v>401</v>
      </c>
      <c r="H19" s="37" t="s">
        <v>329</v>
      </c>
      <c r="I19" s="37" t="s">
        <v>185</v>
      </c>
      <c r="J19" s="37" t="s">
        <v>185</v>
      </c>
      <c r="K19" s="38"/>
      <c r="L19" s="44">
        <v>0</v>
      </c>
      <c r="M19" s="16" t="str">
        <f>"0,0000"</f>
        <v>0,0000</v>
      </c>
      <c r="N19" s="14" t="s">
        <v>337</v>
      </c>
    </row>
    <row r="20" spans="1:14">
      <c r="A20" s="6"/>
      <c r="B20" s="6"/>
      <c r="C20" s="6"/>
      <c r="D20" s="6"/>
      <c r="E20" s="20"/>
      <c r="F20" s="6"/>
      <c r="G20" s="6"/>
      <c r="H20" s="28"/>
      <c r="I20" s="28"/>
      <c r="J20" s="28"/>
      <c r="K20" s="28"/>
      <c r="L20" s="29"/>
      <c r="M20" s="7"/>
      <c r="N20" s="6"/>
    </row>
    <row r="21" spans="1:14" ht="16">
      <c r="A21" s="67" t="s">
        <v>92</v>
      </c>
      <c r="B21" s="67"/>
      <c r="C21" s="67"/>
      <c r="D21" s="67"/>
      <c r="E21" s="68"/>
      <c r="F21" s="67"/>
      <c r="G21" s="67"/>
      <c r="H21" s="67"/>
      <c r="I21" s="67"/>
      <c r="J21" s="67"/>
      <c r="K21" s="67"/>
      <c r="L21" s="29"/>
      <c r="M21" s="7"/>
      <c r="N21" s="6"/>
    </row>
    <row r="22" spans="1:14">
      <c r="A22" s="32" t="s">
        <v>155</v>
      </c>
      <c r="B22" s="8" t="s">
        <v>338</v>
      </c>
      <c r="C22" s="8" t="s">
        <v>339</v>
      </c>
      <c r="D22" s="8" t="s">
        <v>340</v>
      </c>
      <c r="E22" s="9" t="s">
        <v>395</v>
      </c>
      <c r="F22" s="8" t="s">
        <v>13</v>
      </c>
      <c r="G22" s="8" t="s">
        <v>400</v>
      </c>
      <c r="H22" s="31" t="s">
        <v>328</v>
      </c>
      <c r="I22" s="30" t="s">
        <v>188</v>
      </c>
      <c r="J22" s="30" t="s">
        <v>36</v>
      </c>
      <c r="K22" s="32"/>
      <c r="L22" s="42" t="str">
        <f>"60,0"</f>
        <v>60,0</v>
      </c>
      <c r="M22" s="10" t="str">
        <f>"36,9870"</f>
        <v>36,9870</v>
      </c>
      <c r="N22" s="8" t="s">
        <v>330</v>
      </c>
    </row>
    <row r="23" spans="1:14">
      <c r="A23" s="35" t="s">
        <v>155</v>
      </c>
      <c r="B23" s="11" t="s">
        <v>309</v>
      </c>
      <c r="C23" s="11" t="s">
        <v>275</v>
      </c>
      <c r="D23" s="11" t="s">
        <v>276</v>
      </c>
      <c r="E23" s="12" t="s">
        <v>396</v>
      </c>
      <c r="F23" s="11" t="s">
        <v>45</v>
      </c>
      <c r="G23" s="11" t="s">
        <v>401</v>
      </c>
      <c r="H23" s="33" t="s">
        <v>185</v>
      </c>
      <c r="I23" s="33" t="s">
        <v>73</v>
      </c>
      <c r="J23" s="34" t="s">
        <v>22</v>
      </c>
      <c r="K23" s="35"/>
      <c r="L23" s="43" t="str">
        <f>"67,5"</f>
        <v>67,5</v>
      </c>
      <c r="M23" s="13" t="str">
        <f>"41,7724"</f>
        <v>41,7724</v>
      </c>
      <c r="N23" s="11"/>
    </row>
    <row r="24" spans="1:14">
      <c r="A24" s="35" t="s">
        <v>157</v>
      </c>
      <c r="B24" s="11" t="s">
        <v>341</v>
      </c>
      <c r="C24" s="11" t="s">
        <v>342</v>
      </c>
      <c r="D24" s="11" t="s">
        <v>343</v>
      </c>
      <c r="E24" s="12" t="s">
        <v>396</v>
      </c>
      <c r="F24" s="11" t="s">
        <v>389</v>
      </c>
      <c r="G24" s="11" t="s">
        <v>401</v>
      </c>
      <c r="H24" s="33" t="s">
        <v>37</v>
      </c>
      <c r="I24" s="33" t="s">
        <v>73</v>
      </c>
      <c r="J24" s="34" t="s">
        <v>22</v>
      </c>
      <c r="K24" s="35"/>
      <c r="L24" s="43" t="str">
        <f>"67,5"</f>
        <v>67,5</v>
      </c>
      <c r="M24" s="13" t="str">
        <f>"41,6947"</f>
        <v>41,6947</v>
      </c>
      <c r="N24" s="11" t="s">
        <v>344</v>
      </c>
    </row>
    <row r="25" spans="1:14">
      <c r="A25" s="38" t="s">
        <v>166</v>
      </c>
      <c r="B25" s="14" t="s">
        <v>235</v>
      </c>
      <c r="C25" s="14" t="s">
        <v>203</v>
      </c>
      <c r="D25" s="14" t="s">
        <v>204</v>
      </c>
      <c r="E25" s="15" t="s">
        <v>396</v>
      </c>
      <c r="F25" s="14" t="s">
        <v>389</v>
      </c>
      <c r="G25" s="14" t="s">
        <v>401</v>
      </c>
      <c r="H25" s="36" t="s">
        <v>328</v>
      </c>
      <c r="I25" s="36" t="s">
        <v>188</v>
      </c>
      <c r="J25" s="36" t="s">
        <v>36</v>
      </c>
      <c r="K25" s="38"/>
      <c r="L25" s="44" t="str">
        <f>"60,0"</f>
        <v>60,0</v>
      </c>
      <c r="M25" s="16" t="str">
        <f>"37,6350"</f>
        <v>37,6350</v>
      </c>
      <c r="N25" s="14"/>
    </row>
    <row r="26" spans="1:14">
      <c r="A26" s="6"/>
      <c r="B26" s="6"/>
      <c r="C26" s="6"/>
      <c r="D26" s="6"/>
      <c r="E26" s="20"/>
      <c r="F26" s="6"/>
      <c r="G26" s="6"/>
      <c r="H26" s="28"/>
      <c r="I26" s="28"/>
      <c r="J26" s="28"/>
      <c r="K26" s="28"/>
      <c r="L26" s="29"/>
      <c r="M26" s="7"/>
      <c r="N26" s="6"/>
    </row>
    <row r="27" spans="1:14" ht="16">
      <c r="A27" s="67" t="s">
        <v>104</v>
      </c>
      <c r="B27" s="67"/>
      <c r="C27" s="67"/>
      <c r="D27" s="67"/>
      <c r="E27" s="68"/>
      <c r="F27" s="67"/>
      <c r="G27" s="67"/>
      <c r="H27" s="67"/>
      <c r="I27" s="67"/>
      <c r="J27" s="67"/>
      <c r="K27" s="67"/>
      <c r="L27" s="29"/>
      <c r="M27" s="7"/>
      <c r="N27" s="6"/>
    </row>
    <row r="28" spans="1:14">
      <c r="A28" s="32" t="s">
        <v>155</v>
      </c>
      <c r="B28" s="8" t="s">
        <v>174</v>
      </c>
      <c r="C28" s="8" t="s">
        <v>345</v>
      </c>
      <c r="D28" s="8" t="s">
        <v>105</v>
      </c>
      <c r="E28" s="9" t="s">
        <v>395</v>
      </c>
      <c r="F28" s="8" t="s">
        <v>45</v>
      </c>
      <c r="G28" s="8" t="s">
        <v>400</v>
      </c>
      <c r="H28" s="30" t="s">
        <v>329</v>
      </c>
      <c r="I28" s="31" t="s">
        <v>36</v>
      </c>
      <c r="J28" s="31" t="s">
        <v>36</v>
      </c>
      <c r="K28" s="32"/>
      <c r="L28" s="42" t="str">
        <f>"57,5"</f>
        <v>57,5</v>
      </c>
      <c r="M28" s="10" t="str">
        <f>"33,4679"</f>
        <v>33,4679</v>
      </c>
      <c r="N28" s="8" t="s">
        <v>346</v>
      </c>
    </row>
    <row r="29" spans="1:14">
      <c r="A29" s="35" t="s">
        <v>155</v>
      </c>
      <c r="B29" s="11" t="s">
        <v>237</v>
      </c>
      <c r="C29" s="11" t="s">
        <v>209</v>
      </c>
      <c r="D29" s="11" t="s">
        <v>210</v>
      </c>
      <c r="E29" s="12" t="s">
        <v>396</v>
      </c>
      <c r="F29" s="11" t="s">
        <v>45</v>
      </c>
      <c r="G29" s="11" t="s">
        <v>401</v>
      </c>
      <c r="H29" s="34" t="s">
        <v>24</v>
      </c>
      <c r="I29" s="33" t="s">
        <v>24</v>
      </c>
      <c r="J29" s="34" t="s">
        <v>68</v>
      </c>
      <c r="K29" s="35"/>
      <c r="L29" s="43" t="str">
        <f>"82,5"</f>
        <v>82,5</v>
      </c>
      <c r="M29" s="13" t="str">
        <f>"48,3739"</f>
        <v>48,3739</v>
      </c>
      <c r="N29" s="11"/>
    </row>
    <row r="30" spans="1:14">
      <c r="A30" s="35" t="s">
        <v>157</v>
      </c>
      <c r="B30" s="11" t="s">
        <v>347</v>
      </c>
      <c r="C30" s="11" t="s">
        <v>348</v>
      </c>
      <c r="D30" s="11" t="s">
        <v>349</v>
      </c>
      <c r="E30" s="12" t="s">
        <v>396</v>
      </c>
      <c r="F30" s="11" t="s">
        <v>389</v>
      </c>
      <c r="G30" s="11" t="s">
        <v>401</v>
      </c>
      <c r="H30" s="33" t="s">
        <v>36</v>
      </c>
      <c r="I30" s="33" t="s">
        <v>37</v>
      </c>
      <c r="J30" s="33" t="s">
        <v>22</v>
      </c>
      <c r="K30" s="35"/>
      <c r="L30" s="43" t="str">
        <f>"70,0"</f>
        <v>70,0</v>
      </c>
      <c r="M30" s="13" t="str">
        <f>"41,7725"</f>
        <v>41,7725</v>
      </c>
      <c r="N30" s="11"/>
    </row>
    <row r="31" spans="1:14">
      <c r="A31" s="38" t="s">
        <v>166</v>
      </c>
      <c r="B31" s="14" t="s">
        <v>238</v>
      </c>
      <c r="C31" s="14" t="s">
        <v>211</v>
      </c>
      <c r="D31" s="14" t="s">
        <v>212</v>
      </c>
      <c r="E31" s="15" t="s">
        <v>396</v>
      </c>
      <c r="F31" s="14" t="s">
        <v>13</v>
      </c>
      <c r="G31" s="14" t="s">
        <v>400</v>
      </c>
      <c r="H31" s="36" t="s">
        <v>188</v>
      </c>
      <c r="I31" s="36" t="s">
        <v>329</v>
      </c>
      <c r="J31" s="36" t="s">
        <v>36</v>
      </c>
      <c r="K31" s="38"/>
      <c r="L31" s="44" t="str">
        <f>"60,0"</f>
        <v>60,0</v>
      </c>
      <c r="M31" s="16" t="str">
        <f>"35,0580"</f>
        <v>35,0580</v>
      </c>
      <c r="N31" s="14" t="s">
        <v>330</v>
      </c>
    </row>
    <row r="32" spans="1:14">
      <c r="A32" s="6"/>
      <c r="B32" s="6"/>
      <c r="C32" s="6"/>
      <c r="D32" s="6"/>
      <c r="E32" s="20"/>
      <c r="F32" s="6"/>
      <c r="G32" s="6"/>
      <c r="H32" s="6"/>
      <c r="I32" s="28"/>
      <c r="J32" s="28"/>
      <c r="K32" s="28"/>
      <c r="L32" s="29"/>
      <c r="M32" s="7"/>
      <c r="N32" s="7"/>
    </row>
    <row r="33" spans="1:14">
      <c r="A33" s="6"/>
      <c r="B33" s="6"/>
      <c r="H33" s="6"/>
      <c r="I33" s="28"/>
      <c r="J33" s="28"/>
      <c r="K33" s="28"/>
      <c r="L33" s="29"/>
      <c r="M33" s="7"/>
      <c r="N33" s="7"/>
    </row>
    <row r="34" spans="1:14">
      <c r="A34" s="6"/>
      <c r="B34" s="6"/>
      <c r="H34" s="6"/>
      <c r="I34" s="28"/>
      <c r="J34" s="28"/>
      <c r="K34" s="28"/>
      <c r="L34" s="29"/>
      <c r="M34" s="7"/>
      <c r="N34" s="7"/>
    </row>
    <row r="35" spans="1:14" ht="18">
      <c r="A35" s="6"/>
      <c r="B35" s="21" t="s">
        <v>136</v>
      </c>
      <c r="C35" s="21"/>
      <c r="D35" s="6"/>
      <c r="E35" s="6"/>
      <c r="F35" s="20"/>
      <c r="H35" s="6"/>
      <c r="I35" s="28"/>
      <c r="J35" s="28"/>
      <c r="K35" s="28"/>
      <c r="L35" s="29"/>
      <c r="M35" s="7"/>
      <c r="N35" s="7"/>
    </row>
    <row r="36" spans="1:14" ht="16">
      <c r="A36" s="6"/>
      <c r="B36" s="22" t="s">
        <v>147</v>
      </c>
      <c r="C36" s="22"/>
      <c r="D36" s="6"/>
      <c r="E36" s="6"/>
      <c r="F36" s="20"/>
      <c r="H36" s="28"/>
      <c r="I36" s="28"/>
      <c r="J36" s="28"/>
      <c r="K36" s="28"/>
      <c r="L36" s="29"/>
      <c r="M36" s="7"/>
    </row>
    <row r="37" spans="1:14" ht="14">
      <c r="A37" s="6"/>
      <c r="B37" s="23"/>
      <c r="C37" s="24" t="s">
        <v>148</v>
      </c>
      <c r="D37" s="6"/>
      <c r="E37" s="6"/>
      <c r="F37" s="20"/>
      <c r="H37" s="28"/>
      <c r="I37" s="28"/>
      <c r="J37" s="28"/>
      <c r="K37" s="28"/>
      <c r="L37" s="29"/>
      <c r="M37" s="7"/>
    </row>
    <row r="38" spans="1:14" ht="14">
      <c r="A38" s="6"/>
      <c r="B38" s="25" t="s">
        <v>139</v>
      </c>
      <c r="C38" s="25" t="s">
        <v>140</v>
      </c>
      <c r="D38" s="25" t="s">
        <v>384</v>
      </c>
      <c r="E38" s="26" t="s">
        <v>221</v>
      </c>
      <c r="F38" s="25" t="s">
        <v>350</v>
      </c>
      <c r="H38" s="28"/>
      <c r="I38" s="28"/>
      <c r="J38" s="28"/>
      <c r="K38" s="28"/>
      <c r="L38" s="29"/>
      <c r="M38" s="7"/>
    </row>
    <row r="39" spans="1:14">
      <c r="A39" s="6"/>
      <c r="B39" s="6" t="s">
        <v>351</v>
      </c>
      <c r="C39" s="6" t="s">
        <v>352</v>
      </c>
      <c r="D39" s="28" t="s">
        <v>146</v>
      </c>
      <c r="E39" s="29">
        <v>65</v>
      </c>
      <c r="F39" s="27">
        <v>42.032251060009003</v>
      </c>
      <c r="H39" s="28"/>
      <c r="I39" s="28"/>
      <c r="J39" s="28"/>
      <c r="K39" s="28"/>
      <c r="L39" s="29"/>
      <c r="M39" s="7"/>
    </row>
    <row r="40" spans="1:14">
      <c r="A40" s="6"/>
      <c r="B40" s="6" t="s">
        <v>66</v>
      </c>
      <c r="C40" s="6" t="s">
        <v>148</v>
      </c>
      <c r="D40" s="28" t="s">
        <v>145</v>
      </c>
      <c r="E40" s="29">
        <v>55</v>
      </c>
      <c r="F40" s="27">
        <v>38.365249931812301</v>
      </c>
      <c r="H40" s="28"/>
      <c r="I40" s="28"/>
      <c r="J40" s="28"/>
      <c r="K40" s="28"/>
      <c r="L40" s="29"/>
      <c r="M40" s="7"/>
    </row>
    <row r="41" spans="1:14">
      <c r="A41" s="6"/>
      <c r="B41" s="6" t="s">
        <v>353</v>
      </c>
      <c r="C41" s="6" t="s">
        <v>352</v>
      </c>
      <c r="D41" s="28" t="s">
        <v>154</v>
      </c>
      <c r="E41" s="29">
        <v>60</v>
      </c>
      <c r="F41" s="27">
        <v>36.987000703811603</v>
      </c>
      <c r="H41" s="28"/>
      <c r="I41" s="28"/>
      <c r="J41" s="28"/>
      <c r="K41" s="28"/>
      <c r="L41" s="29"/>
      <c r="M41" s="7"/>
    </row>
    <row r="42" spans="1:14">
      <c r="A42" s="6"/>
      <c r="B42" s="6"/>
      <c r="C42" s="6"/>
      <c r="D42" s="6"/>
      <c r="E42" s="20"/>
      <c r="F42" s="6"/>
      <c r="H42" s="28"/>
      <c r="I42" s="28"/>
      <c r="J42" s="28"/>
      <c r="K42" s="28"/>
      <c r="L42" s="29"/>
      <c r="M42" s="7"/>
    </row>
    <row r="43" spans="1:14" ht="14">
      <c r="A43" s="6"/>
      <c r="B43" s="23"/>
      <c r="C43" s="24" t="s">
        <v>144</v>
      </c>
      <c r="D43" s="6"/>
      <c r="E43" s="20"/>
      <c r="F43" s="6"/>
      <c r="H43" s="28"/>
      <c r="I43" s="28"/>
      <c r="J43" s="28"/>
      <c r="K43" s="28"/>
      <c r="L43" s="29"/>
      <c r="M43" s="7"/>
    </row>
    <row r="44" spans="1:14" ht="14">
      <c r="A44" s="6"/>
      <c r="B44" s="25" t="s">
        <v>139</v>
      </c>
      <c r="C44" s="25" t="s">
        <v>140</v>
      </c>
      <c r="D44" s="25" t="s">
        <v>384</v>
      </c>
      <c r="E44" s="26" t="s">
        <v>221</v>
      </c>
      <c r="F44" s="25" t="s">
        <v>350</v>
      </c>
      <c r="H44" s="28"/>
      <c r="I44" s="28"/>
      <c r="J44" s="28"/>
      <c r="K44" s="28"/>
      <c r="L44" s="29"/>
      <c r="M44" s="7"/>
    </row>
    <row r="45" spans="1:14">
      <c r="A45" s="6"/>
      <c r="B45" s="6" t="s">
        <v>208</v>
      </c>
      <c r="C45" s="6" t="s">
        <v>144</v>
      </c>
      <c r="D45" s="28" t="s">
        <v>222</v>
      </c>
      <c r="E45" s="29">
        <v>82.5</v>
      </c>
      <c r="F45" s="27">
        <v>48.3738769590855</v>
      </c>
      <c r="H45" s="28"/>
      <c r="I45" s="28"/>
      <c r="J45" s="28"/>
      <c r="K45" s="28"/>
      <c r="L45" s="29"/>
      <c r="M45" s="7"/>
    </row>
    <row r="46" spans="1:14">
      <c r="B46" s="6" t="s">
        <v>354</v>
      </c>
      <c r="C46" s="6" t="s">
        <v>144</v>
      </c>
      <c r="D46" s="28" t="s">
        <v>222</v>
      </c>
      <c r="E46" s="29">
        <v>70</v>
      </c>
      <c r="F46" s="27">
        <v>41.772501468658398</v>
      </c>
    </row>
    <row r="47" spans="1:14">
      <c r="B47" s="6" t="s">
        <v>355</v>
      </c>
      <c r="C47" s="6" t="s">
        <v>144</v>
      </c>
      <c r="D47" s="28" t="s">
        <v>154</v>
      </c>
      <c r="E47" s="29">
        <v>67.5</v>
      </c>
      <c r="F47" s="27">
        <v>41.772374510765097</v>
      </c>
    </row>
  </sheetData>
  <mergeCells count="18"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L4"/>
    <mergeCell ref="A21:K21"/>
    <mergeCell ref="A27:K27"/>
    <mergeCell ref="M3:M4"/>
    <mergeCell ref="N3:N4"/>
    <mergeCell ref="A5:K5"/>
    <mergeCell ref="A8:K8"/>
    <mergeCell ref="A11:K11"/>
    <mergeCell ref="A16:K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WRPF ПЛ без экипировки</vt:lpstr>
      <vt:lpstr>WRPF Жим лежа без экип</vt:lpstr>
      <vt:lpstr>WRPF Тяга без экипировки</vt:lpstr>
      <vt:lpstr>WRPF Подъём на бицепс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2024-01-11T06:38:47Z</dcterms:modified>
</cp:coreProperties>
</file>