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Октябрь/"/>
    </mc:Choice>
  </mc:AlternateContent>
  <xr:revisionPtr revIDLastSave="0" documentId="13_ncr:1_{23A9582D-B9E3-924D-BD47-82076F49BC09}" xr6:coauthVersionLast="45" xr6:coauthVersionMax="45" xr10:uidLastSave="{00000000-0000-0000-0000-000000000000}"/>
  <bookViews>
    <workbookView xWindow="480" yWindow="460" windowWidth="28180" windowHeight="15920" firstSheet="4" activeTab="10" xr2:uid="{00000000-000D-0000-FFFF-FFFF00000000}"/>
  </bookViews>
  <sheets>
    <sheet name="IPL Двоеборье без экип ДК" sheetId="82" r:id="rId1"/>
    <sheet name="IPL Двоеборье без экип" sheetId="81" r:id="rId2"/>
    <sheet name="IPL Жим без экипировки ДК" sheetId="62" r:id="rId3"/>
    <sheet name="IPL Жим без экипировки" sheetId="61" r:id="rId4"/>
    <sheet name="IPL Жим однослой" sheetId="63" r:id="rId5"/>
    <sheet name="СПР Жим СФО" sheetId="47" r:id="rId6"/>
    <sheet name="IPL Тяга без экипировки ДК" sheetId="68" r:id="rId7"/>
    <sheet name="IPL Тяга без экипировки" sheetId="67" r:id="rId8"/>
    <sheet name="СПР Жим стоя" sheetId="41" r:id="rId9"/>
    <sheet name="WRPF Подъем на бицепс ДК" sheetId="40" r:id="rId10"/>
    <sheet name="WRPF Подъем на бицепс" sheetId="39" r:id="rId1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82" l="1"/>
  <c r="O10" i="82"/>
  <c r="P7" i="82"/>
  <c r="P6" i="82"/>
  <c r="O6" i="82"/>
  <c r="P12" i="81"/>
  <c r="O12" i="81"/>
  <c r="P9" i="81"/>
  <c r="O9" i="81"/>
  <c r="P6" i="81"/>
  <c r="O6" i="81"/>
  <c r="L6" i="68"/>
  <c r="K6" i="68"/>
  <c r="L19" i="67"/>
  <c r="K19" i="67"/>
  <c r="L16" i="67"/>
  <c r="K16" i="67"/>
  <c r="L13" i="67"/>
  <c r="K13" i="67"/>
  <c r="L10" i="67"/>
  <c r="K10" i="67"/>
  <c r="L9" i="67"/>
  <c r="K9" i="67"/>
  <c r="L6" i="67"/>
  <c r="K6" i="67"/>
  <c r="L6" i="63"/>
  <c r="K6" i="63"/>
  <c r="L12" i="62"/>
  <c r="K12" i="62"/>
  <c r="L9" i="62"/>
  <c r="K9" i="62"/>
  <c r="L6" i="62"/>
  <c r="K6" i="62"/>
  <c r="L28" i="61"/>
  <c r="K28" i="61"/>
  <c r="L25" i="61"/>
  <c r="K25" i="61"/>
  <c r="L22" i="61"/>
  <c r="K22" i="61"/>
  <c r="L21" i="61"/>
  <c r="K21" i="61"/>
  <c r="L20" i="61"/>
  <c r="K20" i="61"/>
  <c r="L17" i="61"/>
  <c r="K17" i="61"/>
  <c r="L14" i="61"/>
  <c r="K14" i="61"/>
  <c r="L13" i="61"/>
  <c r="K13" i="61"/>
  <c r="L10" i="61"/>
  <c r="K10" i="61"/>
  <c r="L7" i="61"/>
  <c r="K7" i="61"/>
  <c r="L6" i="61"/>
  <c r="K6" i="61"/>
  <c r="L7" i="47"/>
  <c r="K7" i="47"/>
  <c r="L6" i="47"/>
  <c r="K6" i="47"/>
  <c r="L6" i="41"/>
  <c r="K6" i="41"/>
  <c r="L16" i="40"/>
  <c r="K16" i="40"/>
  <c r="L13" i="40"/>
  <c r="K13" i="40"/>
  <c r="L10" i="40"/>
  <c r="K10" i="40"/>
  <c r="L9" i="40"/>
  <c r="K9" i="40"/>
  <c r="L6" i="40"/>
  <c r="K6" i="40"/>
  <c r="L13" i="39"/>
  <c r="K13" i="39"/>
  <c r="L12" i="39"/>
  <c r="K12" i="39"/>
  <c r="L9" i="39"/>
  <c r="K9" i="39"/>
  <c r="L6" i="39"/>
  <c r="K6" i="39"/>
</calcChain>
</file>

<file path=xl/sharedStrings.xml><?xml version="1.0" encoding="utf-8"?>
<sst xmlns="http://schemas.openxmlformats.org/spreadsheetml/2006/main" count="582" uniqueCount="242">
  <si>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</si>
  <si>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</si>
  <si>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</si>
  <si>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</si>
  <si>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</si>
  <si>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</si>
  <si>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</si>
  <si>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</si>
  <si>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Результат</t>
  </si>
  <si>
    <t>ВЕСОВАЯ КАТЕГОРИЯ   90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</si>
  <si>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</si>
  <si>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</si>
  <si>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</si>
  <si>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</si>
  <si>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</si>
  <si>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 xml:space="preserve">Wilks </t>
  </si>
  <si>
    <t>1</t>
  </si>
  <si>
    <t>90,0</t>
  </si>
  <si>
    <t>ВЕСОВАЯ КАТЕГОРИЯ   67.5</t>
  </si>
  <si>
    <t>Открытая (07.01.1998)/25</t>
  </si>
  <si>
    <t>63,00</t>
  </si>
  <si>
    <t>55,0</t>
  </si>
  <si>
    <t>60,0</t>
  </si>
  <si>
    <t>Открытая (13.11.2001)/21</t>
  </si>
  <si>
    <t>85,05</t>
  </si>
  <si>
    <t>57,5</t>
  </si>
  <si>
    <t>ВЕСОВАЯ КАТЕГОРИЯ   140</t>
  </si>
  <si>
    <t>Открытая (13.12.1996)/26</t>
  </si>
  <si>
    <t>140,00</t>
  </si>
  <si>
    <t>70,0</t>
  </si>
  <si>
    <t>77,5</t>
  </si>
  <si>
    <t>82,5</t>
  </si>
  <si>
    <t>Открытая (13.10.1984)/39</t>
  </si>
  <si>
    <t>139,00</t>
  </si>
  <si>
    <t>80,0</t>
  </si>
  <si>
    <t>85,0</t>
  </si>
  <si>
    <t>140</t>
  </si>
  <si>
    <t>Стрельников Дмитрий</t>
  </si>
  <si>
    <t>Голяков Александр</t>
  </si>
  <si>
    <t>Григорьев Никита</t>
  </si>
  <si>
    <t>2</t>
  </si>
  <si>
    <t>Ахмадиев Руслан</t>
  </si>
  <si>
    <t>ВЕСОВАЯ КАТЕГОРИЯ   75</t>
  </si>
  <si>
    <t>Открытая (01.08.1996)/27</t>
  </si>
  <si>
    <t>74,45</t>
  </si>
  <si>
    <t>62,5</t>
  </si>
  <si>
    <t>65,0</t>
  </si>
  <si>
    <t>67,5</t>
  </si>
  <si>
    <t>ВЕСОВАЯ КАТЕГОРИЯ   82.5</t>
  </si>
  <si>
    <t>Открытая (09.08.1995)/28</t>
  </si>
  <si>
    <t>82,25</t>
  </si>
  <si>
    <t>Открытая (20.03.1996)/27</t>
  </si>
  <si>
    <t>81,00</t>
  </si>
  <si>
    <t>89,90</t>
  </si>
  <si>
    <t>ВЕСОВАЯ КАТЕГОРИЯ   125</t>
  </si>
  <si>
    <t>115,85</t>
  </si>
  <si>
    <t>75,0</t>
  </si>
  <si>
    <t>Илюхин Илья</t>
  </si>
  <si>
    <t>Светляков Дмитрий</t>
  </si>
  <si>
    <t>Биглов Арсен</t>
  </si>
  <si>
    <t>Сувернев Игорь</t>
  </si>
  <si>
    <t>Беляев Евгений</t>
  </si>
  <si>
    <t>Жим стоя</t>
  </si>
  <si>
    <t>85,20</t>
  </si>
  <si>
    <t>30,0</t>
  </si>
  <si>
    <t>35,0</t>
  </si>
  <si>
    <t>40,0</t>
  </si>
  <si>
    <t>Юсупов Мансур</t>
  </si>
  <si>
    <t>Жим лёжа</t>
  </si>
  <si>
    <t>73,90</t>
  </si>
  <si>
    <t>95,0</t>
  </si>
  <si>
    <t>Открытая (14.07.1993)/30</t>
  </si>
  <si>
    <t>68,50</t>
  </si>
  <si>
    <t>Симонов Дмитрий</t>
  </si>
  <si>
    <t>Андямов Вячеслав</t>
  </si>
  <si>
    <t>Юноши 15-19 (10.05.2008)/15</t>
  </si>
  <si>
    <t>63,60</t>
  </si>
  <si>
    <t>50,0</t>
  </si>
  <si>
    <t>66,20</t>
  </si>
  <si>
    <t>100,0</t>
  </si>
  <si>
    <t>110,0</t>
  </si>
  <si>
    <t>Юноши 15-19 (21.03.2008)/15</t>
  </si>
  <si>
    <t>72,5</t>
  </si>
  <si>
    <t>Открытая (07.01.1997)/26</t>
  </si>
  <si>
    <t>78,50</t>
  </si>
  <si>
    <t>87,5</t>
  </si>
  <si>
    <t>78,70</t>
  </si>
  <si>
    <t>120,0</t>
  </si>
  <si>
    <t>132,5</t>
  </si>
  <si>
    <t>Открытая (23.03.1969)/54</t>
  </si>
  <si>
    <t>88,60</t>
  </si>
  <si>
    <t>117,5</t>
  </si>
  <si>
    <t>122,5</t>
  </si>
  <si>
    <t>ВЕСОВАЯ КАТЕГОРИЯ   110</t>
  </si>
  <si>
    <t xml:space="preserve">Дембовский Богдан </t>
  </si>
  <si>
    <t>Открытая (05.06.1993)/30</t>
  </si>
  <si>
    <t>109,00</t>
  </si>
  <si>
    <t>180,0</t>
  </si>
  <si>
    <t>190,0</t>
  </si>
  <si>
    <t>195,0</t>
  </si>
  <si>
    <t>Открытая (05.05.1988)/35</t>
  </si>
  <si>
    <t>103,80</t>
  </si>
  <si>
    <t>187,5</t>
  </si>
  <si>
    <t>Открытая (11.11.1983)/39</t>
  </si>
  <si>
    <t>109,60</t>
  </si>
  <si>
    <t>182,5</t>
  </si>
  <si>
    <t>192,5</t>
  </si>
  <si>
    <t xml:space="preserve">Бубнов Сергей </t>
  </si>
  <si>
    <t>Открытая (25.04.1975)/48</t>
  </si>
  <si>
    <t>137,90</t>
  </si>
  <si>
    <t>210,0</t>
  </si>
  <si>
    <t>220,0</t>
  </si>
  <si>
    <t>225,0</t>
  </si>
  <si>
    <t>ВЕСОВАЯ КАТЕГОРИЯ   140+</t>
  </si>
  <si>
    <t xml:space="preserve">Мухаматуллин Ильдар </t>
  </si>
  <si>
    <t>Открытая (18.06.1982)/41</t>
  </si>
  <si>
    <t>143,50</t>
  </si>
  <si>
    <t>200,0</t>
  </si>
  <si>
    <t>212,5</t>
  </si>
  <si>
    <t>222,5</t>
  </si>
  <si>
    <t>140+</t>
  </si>
  <si>
    <t>110</t>
  </si>
  <si>
    <t>Басыров Тимур</t>
  </si>
  <si>
    <t>Шаихов Халил</t>
  </si>
  <si>
    <t>Ягудин Никита</t>
  </si>
  <si>
    <t>Феоктистов Юрий</t>
  </si>
  <si>
    <t>Лосев Юрий</t>
  </si>
  <si>
    <t>Ланцев Виктор</t>
  </si>
  <si>
    <t>Дембовский Богдан</t>
  </si>
  <si>
    <t>Данилов Евгений</t>
  </si>
  <si>
    <t>3</t>
  </si>
  <si>
    <t>Яковлев Максим</t>
  </si>
  <si>
    <t>Бубнов Сергей</t>
  </si>
  <si>
    <t>Мухаматуллин Ильдар</t>
  </si>
  <si>
    <t>ВЕСОВАЯ КАТЕГОРИЯ   60</t>
  </si>
  <si>
    <t>Открытая (24.06.1987)/36</t>
  </si>
  <si>
    <t>59,80</t>
  </si>
  <si>
    <t>82,10</t>
  </si>
  <si>
    <t>127,5</t>
  </si>
  <si>
    <t>115,90</t>
  </si>
  <si>
    <t>150,0</t>
  </si>
  <si>
    <t>160,0</t>
  </si>
  <si>
    <t>165,0</t>
  </si>
  <si>
    <t>Давлетбаева Лилия</t>
  </si>
  <si>
    <t>Сунагатов Рустем</t>
  </si>
  <si>
    <t>Открытая (01.04.1991)/32</t>
  </si>
  <si>
    <t>89,00</t>
  </si>
  <si>
    <t>205,0</t>
  </si>
  <si>
    <t>Аднагулов Денис</t>
  </si>
  <si>
    <t>Становая тяга</t>
  </si>
  <si>
    <t>ВЕСОВАЯ КАТЕГОРИЯ   52</t>
  </si>
  <si>
    <t>Юноши 15-19 (03.07.2014)/9</t>
  </si>
  <si>
    <t>31,00</t>
  </si>
  <si>
    <t>45,0</t>
  </si>
  <si>
    <t>Юноши 15-19 (08.06.2012)/11</t>
  </si>
  <si>
    <t>59,00</t>
  </si>
  <si>
    <t>Открытая (16.07.1992)/31</t>
  </si>
  <si>
    <t>57,10</t>
  </si>
  <si>
    <t>Открытая (18.04.1989)/34</t>
  </si>
  <si>
    <t>119,60</t>
  </si>
  <si>
    <t>315,0</t>
  </si>
  <si>
    <t>330,0</t>
  </si>
  <si>
    <t>340,0</t>
  </si>
  <si>
    <t>265,0</t>
  </si>
  <si>
    <t>290,0</t>
  </si>
  <si>
    <t>300,0</t>
  </si>
  <si>
    <t>Мухаматуллин Роберт</t>
  </si>
  <si>
    <t>Аптыкаев Геннадий</t>
  </si>
  <si>
    <t>Мирхайдаров Денис</t>
  </si>
  <si>
    <t>Вагапов Денис</t>
  </si>
  <si>
    <t>Юноши 15-19 (13.05.2006)/17</t>
  </si>
  <si>
    <t>65,30</t>
  </si>
  <si>
    <t>137,5</t>
  </si>
  <si>
    <t>Рахметов Равиль</t>
  </si>
  <si>
    <t>ВЕСОВАЯ КАТЕГОРИЯ   56</t>
  </si>
  <si>
    <t>Открытая (10.07.1994)/29</t>
  </si>
  <si>
    <t>53,20</t>
  </si>
  <si>
    <t>42,5</t>
  </si>
  <si>
    <t>Открытая (04.09.1996)/27</t>
  </si>
  <si>
    <t>77,00</t>
  </si>
  <si>
    <t>ВЕСОВАЯ КАТЕГОРИЯ   100</t>
  </si>
  <si>
    <t>Открытая (06.10.1983)/40</t>
  </si>
  <si>
    <t>90,50</t>
  </si>
  <si>
    <t>135,0</t>
  </si>
  <si>
    <t>142,5</t>
  </si>
  <si>
    <t>147,5</t>
  </si>
  <si>
    <t>215,0</t>
  </si>
  <si>
    <t>235,0</t>
  </si>
  <si>
    <t>Бушина Диана</t>
  </si>
  <si>
    <t>Маллябаев Денис</t>
  </si>
  <si>
    <t>Петров Валерий</t>
  </si>
  <si>
    <t>Открытая (15.05.1998)/25</t>
  </si>
  <si>
    <t>59,70</t>
  </si>
  <si>
    <t>52,5</t>
  </si>
  <si>
    <t>140,0</t>
  </si>
  <si>
    <t>80,50</t>
  </si>
  <si>
    <t>115,0</t>
  </si>
  <si>
    <t>125,0</t>
  </si>
  <si>
    <t>Христолюбова Евгения</t>
  </si>
  <si>
    <t>-</t>
  </si>
  <si>
    <t>Сукбаев Динар</t>
  </si>
  <si>
    <t>Россия, Республика Башкортостан, Салават</t>
  </si>
  <si>
    <t>Россия, Республика Башкортостан, Уфа</t>
  </si>
  <si>
    <t>Россия, Республика Башкортостан, Стерлитамак</t>
  </si>
  <si>
    <t xml:space="preserve">Россия, Республика Башкортостан, Акъяр </t>
  </si>
  <si>
    <t>Россия, Оренбургская область, Оренбург</t>
  </si>
  <si>
    <t>Россия, Республика Башкортостан, Октябрьский</t>
  </si>
  <si>
    <t>Россия, Республика Татарстан, Набережные Челны</t>
  </si>
  <si>
    <t>Всероссийский мастерский турнир «Путь Яугира III»
IPL Силовое двоеборье без экипировки ДК
Салават/Республика Башкортостан, 28 октября 2023 года</t>
  </si>
  <si>
    <t>Всероссийский мастерский турнир «Путь Яугира III»
IPL Силовое двоеборье без экипировки
Салават/Республика Башкортостан, 28 октября 2023 года</t>
  </si>
  <si>
    <t>Всероссийский мастерский турнир «Путь Яугира III»
IPL Жим лежа без экипировки ДК
Салават/Республика Башкортостан, 28 октября 2023 года</t>
  </si>
  <si>
    <t>Всероссийский мастерский турнир «Путь Яугира III»
IPL Жим лежа без экипировки
Салават/Республика Башкортостан, 28 октября 2023 года</t>
  </si>
  <si>
    <t>Всероссийский мастерский турнир «Путь Яугира III»
IPL Жим лежа в однослойной экипировке
Салават/Республика Башкортостан, 28 октября 2023 года</t>
  </si>
  <si>
    <t>Всероссийский мастерский турнир «Путь Яугира III»
СПР Жим лежа среди спортсменов с физическими особенностями
Салават/Республика Башкортостан, 28 октября 2023 года</t>
  </si>
  <si>
    <t>Всероссийский мастерский турнир «Путь Яугира III»
IPL Становая тяга без экипировки ДК
Салават/Республика Башкортостан, 28 октября 2023 года</t>
  </si>
  <si>
    <t>Всероссийский мастерский турнир «Путь Яугира III»
IPL Становая тяга без экипировки
Салават/Республика Башкортостан, 28 октября 2023 года</t>
  </si>
  <si>
    <t>Всероссийский мастерский турнир «Путь Яугира III»
СПР Жим штанги стоя
Салават/Республика Башкортостан, 28 октября 2023 года</t>
  </si>
  <si>
    <t>Всероссийский мастерский турнир «Путь Яугира III»
WRPF Строгий подъем штанги на бицепс ДК
Салават/Республика Башкортостан, 28 октября 2023 года</t>
  </si>
  <si>
    <t>Всероссийский мастерский турнир «Путь Яугира III»
WRPF Строгий подъем штанги на бицепс
Салават/Республика Башкортостан, 28 октября 2023 года</t>
  </si>
  <si>
    <t>Юниоры 20-23 (02.07.2000)/23</t>
  </si>
  <si>
    <t>Мастера 45-49 (08.02.1974)/49</t>
  </si>
  <si>
    <t>Юниоры 20-23 (17.07.2001)/22</t>
  </si>
  <si>
    <t>Юниоры 20-23 (27.12.2001)/21</t>
  </si>
  <si>
    <t>Мастера 60-64 (12.04.1961)/62</t>
  </si>
  <si>
    <t>Юниоры 20-23 (16.01.2001)/22</t>
  </si>
  <si>
    <t>Юноши 13-19 (19.02.2008)/15</t>
  </si>
  <si>
    <t>Юниоры 20-23 (12.03.2000)/23</t>
  </si>
  <si>
    <t>Кузнецов Юрий</t>
  </si>
  <si>
    <t>Миниахметов Расим</t>
  </si>
  <si>
    <t>Павинский Михаил</t>
  </si>
  <si>
    <t>Весовая категория</t>
  </si>
  <si>
    <t>Лумпов Сергей</t>
  </si>
  <si>
    <t>Битунов Геннадий</t>
  </si>
  <si>
    <t>жим</t>
  </si>
  <si>
    <t>№</t>
  </si>
  <si>
    <t xml:space="preserve">
Дата рождения/Возраст</t>
  </si>
  <si>
    <t>Возрастная группа</t>
  </si>
  <si>
    <t>O</t>
  </si>
  <si>
    <t>J</t>
  </si>
  <si>
    <t>M2</t>
  </si>
  <si>
    <t>T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</si>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</sst>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19" bestFit="1" customWidth="1"/>
    <col min="16" max="16" width="8.5" style="7" bestFit="1" customWidth="1"/>
    <col min="17" max="17" width="24.1640625" style="5" customWidth="1"/>
    <col min="18" max="16384" width="9.1640625" style="3"/>
  </cols>
  <sheetData>
    <row r="1" spans="1:17" s="2" customFormat="1" ht="29" customHeight="1">
      <c r="A1" s="58" t="s">
        <v>208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68</v>
      </c>
      <c r="H3" s="70"/>
      <c r="I3" s="70"/>
      <c r="J3" s="70"/>
      <c r="K3" s="70" t="s">
        <v>149</v>
      </c>
      <c r="L3" s="70"/>
      <c r="M3" s="70"/>
      <c r="N3" s="70"/>
      <c r="O3" s="50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1"/>
      <c r="P4" s="53"/>
      <c r="Q4" s="55"/>
    </row>
    <row r="5" spans="1:17" ht="16">
      <c r="A5" s="56" t="s">
        <v>134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29" t="s">
        <v>16</v>
      </c>
      <c r="B6" s="22" t="s">
        <v>198</v>
      </c>
      <c r="C6" s="22" t="s">
        <v>191</v>
      </c>
      <c r="D6" s="22" t="s">
        <v>192</v>
      </c>
      <c r="E6" s="23" t="s">
        <v>237</v>
      </c>
      <c r="F6" s="22" t="s">
        <v>201</v>
      </c>
      <c r="G6" s="35" t="s">
        <v>21</v>
      </c>
      <c r="H6" s="30" t="s">
        <v>25</v>
      </c>
      <c r="I6" s="30" t="s">
        <v>22</v>
      </c>
      <c r="J6" s="29"/>
      <c r="K6" s="30" t="s">
        <v>87</v>
      </c>
      <c r="L6" s="35" t="s">
        <v>88</v>
      </c>
      <c r="M6" s="35" t="s">
        <v>88</v>
      </c>
      <c r="N6" s="29"/>
      <c r="O6" s="43" t="str">
        <f>"180,0"</f>
        <v>180,0</v>
      </c>
      <c r="P6" s="24" t="str">
        <f>"201,4560"</f>
        <v>201,4560</v>
      </c>
      <c r="Q6" s="22" t="s">
        <v>60</v>
      </c>
    </row>
    <row r="7" spans="1:17">
      <c r="A7" s="31" t="s">
        <v>199</v>
      </c>
      <c r="B7" s="25" t="s">
        <v>143</v>
      </c>
      <c r="C7" s="25" t="s">
        <v>135</v>
      </c>
      <c r="D7" s="25" t="s">
        <v>136</v>
      </c>
      <c r="E7" s="26" t="s">
        <v>237</v>
      </c>
      <c r="F7" s="25" t="s">
        <v>202</v>
      </c>
      <c r="G7" s="32" t="s">
        <v>193</v>
      </c>
      <c r="H7" s="32" t="s">
        <v>21</v>
      </c>
      <c r="I7" s="32" t="s">
        <v>25</v>
      </c>
      <c r="J7" s="31"/>
      <c r="K7" s="33" t="s">
        <v>183</v>
      </c>
      <c r="L7" s="33" t="s">
        <v>194</v>
      </c>
      <c r="M7" s="33" t="s">
        <v>194</v>
      </c>
      <c r="N7" s="31"/>
      <c r="O7" s="44">
        <v>0</v>
      </c>
      <c r="P7" s="27" t="str">
        <f>"0,0000"</f>
        <v>0,0000</v>
      </c>
      <c r="Q7" s="25"/>
    </row>
    <row r="9" spans="1:17" ht="16">
      <c r="A9" s="46" t="s">
        <v>48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7">
      <c r="A10" s="20" t="s">
        <v>16</v>
      </c>
      <c r="B10" s="11" t="s">
        <v>200</v>
      </c>
      <c r="C10" s="11" t="s">
        <v>219</v>
      </c>
      <c r="D10" s="11" t="s">
        <v>195</v>
      </c>
      <c r="E10" s="12" t="s">
        <v>238</v>
      </c>
      <c r="F10" s="11" t="s">
        <v>202</v>
      </c>
      <c r="G10" s="28" t="s">
        <v>196</v>
      </c>
      <c r="H10" s="28" t="s">
        <v>87</v>
      </c>
      <c r="I10" s="28" t="s">
        <v>197</v>
      </c>
      <c r="J10" s="20"/>
      <c r="K10" s="28" t="s">
        <v>97</v>
      </c>
      <c r="L10" s="34" t="s">
        <v>98</v>
      </c>
      <c r="M10" s="28" t="s">
        <v>98</v>
      </c>
      <c r="N10" s="20"/>
      <c r="O10" s="45" t="str">
        <f>"315,0"</f>
        <v>315,0</v>
      </c>
      <c r="P10" s="13" t="str">
        <f>"214,2000"</f>
        <v>214,2000</v>
      </c>
      <c r="Q10" s="11" t="s">
        <v>227</v>
      </c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 ht="16">
      <c r="F15" s="8"/>
      <c r="G15" s="5"/>
    </row>
    <row r="16" spans="1:17" ht="16">
      <c r="F16" s="8"/>
      <c r="G16" s="5"/>
    </row>
    <row r="17" spans="3:7" ht="16">
      <c r="F17" s="8"/>
      <c r="G17" s="5"/>
    </row>
    <row r="18" spans="3:7" ht="16">
      <c r="F18" s="8"/>
      <c r="G18" s="5"/>
    </row>
    <row r="19" spans="3:7">
      <c r="G19" s="5"/>
    </row>
    <row r="20" spans="3:7" ht="18">
      <c r="C20" s="9"/>
      <c r="D20" s="9"/>
      <c r="E20" s="5"/>
      <c r="F20" s="6"/>
      <c r="G20" s="5"/>
    </row>
    <row r="21" spans="3:7" ht="16">
      <c r="C21" s="21"/>
      <c r="D21" s="21"/>
      <c r="E21" s="5"/>
      <c r="F21" s="6"/>
      <c r="G21" s="5"/>
    </row>
    <row r="22" spans="3:7" ht="14">
      <c r="C22" s="14"/>
      <c r="D22" s="15"/>
      <c r="E22" s="5"/>
      <c r="F22" s="6"/>
      <c r="G22" s="5"/>
    </row>
    <row r="23" spans="3:7" ht="14">
      <c r="C23" s="1"/>
      <c r="D23" s="1"/>
      <c r="E23" s="1"/>
      <c r="F23" s="42"/>
      <c r="G23" s="1"/>
    </row>
    <row r="24" spans="3:7">
      <c r="E24" s="10"/>
      <c r="F24" s="19"/>
      <c r="G24" s="18"/>
    </row>
    <row r="25" spans="3:7">
      <c r="E25" s="5"/>
      <c r="F25" s="6"/>
      <c r="G25" s="5"/>
    </row>
    <row r="26" spans="3:7">
      <c r="E26" s="5"/>
      <c r="F26" s="6"/>
      <c r="G26" s="5"/>
    </row>
    <row r="27" spans="3:7" ht="16">
      <c r="C27" s="21"/>
      <c r="D27" s="21"/>
      <c r="E27" s="5"/>
      <c r="F27" s="6"/>
      <c r="G27" s="5"/>
    </row>
    <row r="28" spans="3:7" ht="14">
      <c r="C28" s="14"/>
      <c r="D28" s="15"/>
      <c r="E28" s="5"/>
      <c r="F28" s="6"/>
      <c r="G28" s="5"/>
    </row>
    <row r="29" spans="3:7" ht="14">
      <c r="C29" s="1"/>
      <c r="D29" s="1"/>
      <c r="E29" s="1"/>
      <c r="F29" s="42"/>
      <c r="G29" s="1"/>
    </row>
    <row r="30" spans="3:7">
      <c r="E30" s="10"/>
      <c r="F30" s="19"/>
      <c r="G30" s="18"/>
    </row>
    <row r="31" spans="3:7">
      <c r="E31" s="5"/>
      <c r="F31" s="6"/>
      <c r="G31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43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6640625" style="7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58" t="s">
        <v>217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233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42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16</v>
      </c>
      <c r="B6" s="11" t="s">
        <v>57</v>
      </c>
      <c r="C6" s="11" t="s">
        <v>43</v>
      </c>
      <c r="D6" s="11" t="s">
        <v>44</v>
      </c>
      <c r="E6" s="12" t="s">
        <v>237</v>
      </c>
      <c r="F6" s="11" t="s">
        <v>202</v>
      </c>
      <c r="G6" s="28" t="s">
        <v>45</v>
      </c>
      <c r="H6" s="28" t="s">
        <v>46</v>
      </c>
      <c r="I6" s="34" t="s">
        <v>47</v>
      </c>
      <c r="J6" s="20"/>
      <c r="K6" s="13" t="str">
        <f>"65,0"</f>
        <v>65,0</v>
      </c>
      <c r="L6" s="13" t="str">
        <f>"44,9995"</f>
        <v>44,9995</v>
      </c>
      <c r="M6" s="11"/>
    </row>
    <row r="8" spans="1:13" ht="16">
      <c r="A8" s="46" t="s">
        <v>48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9" t="s">
        <v>16</v>
      </c>
      <c r="B9" s="22" t="s">
        <v>58</v>
      </c>
      <c r="C9" s="22" t="s">
        <v>49</v>
      </c>
      <c r="D9" s="22" t="s">
        <v>50</v>
      </c>
      <c r="E9" s="23" t="s">
        <v>237</v>
      </c>
      <c r="F9" s="22" t="s">
        <v>202</v>
      </c>
      <c r="G9" s="30" t="s">
        <v>45</v>
      </c>
      <c r="H9" s="30" t="s">
        <v>47</v>
      </c>
      <c r="I9" s="35" t="s">
        <v>29</v>
      </c>
      <c r="J9" s="29"/>
      <c r="K9" s="24" t="str">
        <f>"67,5"</f>
        <v>67,5</v>
      </c>
      <c r="L9" s="24" t="str">
        <f>"43,5966"</f>
        <v>43,5966</v>
      </c>
      <c r="M9" s="22"/>
    </row>
    <row r="10" spans="1:13">
      <c r="A10" s="31" t="s">
        <v>40</v>
      </c>
      <c r="B10" s="25" t="s">
        <v>59</v>
      </c>
      <c r="C10" s="25" t="s">
        <v>51</v>
      </c>
      <c r="D10" s="25" t="s">
        <v>52</v>
      </c>
      <c r="E10" s="26" t="s">
        <v>237</v>
      </c>
      <c r="F10" s="25" t="s">
        <v>202</v>
      </c>
      <c r="G10" s="32" t="s">
        <v>22</v>
      </c>
      <c r="H10" s="33" t="s">
        <v>46</v>
      </c>
      <c r="I10" s="33" t="s">
        <v>46</v>
      </c>
      <c r="J10" s="31"/>
      <c r="K10" s="27" t="str">
        <f>"60,0"</f>
        <v>60,0</v>
      </c>
      <c r="L10" s="27" t="str">
        <f>"39,1410"</f>
        <v>39,1410</v>
      </c>
      <c r="M10" s="25"/>
    </row>
    <row r="12" spans="1:13" ht="16">
      <c r="A12" s="46" t="s">
        <v>9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20" t="s">
        <v>16</v>
      </c>
      <c r="B13" s="11" t="s">
        <v>60</v>
      </c>
      <c r="C13" s="11" t="s">
        <v>226</v>
      </c>
      <c r="D13" s="11" t="s">
        <v>53</v>
      </c>
      <c r="E13" s="12" t="s">
        <v>238</v>
      </c>
      <c r="F13" s="11" t="s">
        <v>201</v>
      </c>
      <c r="G13" s="28" t="s">
        <v>46</v>
      </c>
      <c r="H13" s="34" t="s">
        <v>29</v>
      </c>
      <c r="I13" s="34" t="s">
        <v>29</v>
      </c>
      <c r="J13" s="20"/>
      <c r="K13" s="13" t="str">
        <f>"65,0"</f>
        <v>65,0</v>
      </c>
      <c r="L13" s="13" t="str">
        <f>"39,7962"</f>
        <v>39,7962</v>
      </c>
      <c r="M13" s="11"/>
    </row>
    <row r="15" spans="1:13" ht="16">
      <c r="A15" s="46" t="s">
        <v>54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20" t="s">
        <v>16</v>
      </c>
      <c r="B16" s="11" t="s">
        <v>61</v>
      </c>
      <c r="C16" s="11" t="s">
        <v>221</v>
      </c>
      <c r="D16" s="11" t="s">
        <v>55</v>
      </c>
      <c r="E16" s="12" t="s">
        <v>238</v>
      </c>
      <c r="F16" s="11" t="s">
        <v>202</v>
      </c>
      <c r="G16" s="28" t="s">
        <v>46</v>
      </c>
      <c r="H16" s="28" t="s">
        <v>29</v>
      </c>
      <c r="I16" s="34" t="s">
        <v>56</v>
      </c>
      <c r="J16" s="20"/>
      <c r="K16" s="13" t="str">
        <f>"70,0"</f>
        <v>70,0</v>
      </c>
      <c r="L16" s="13" t="str">
        <f>"38,8710"</f>
        <v>38,8710</v>
      </c>
      <c r="M16" s="11" t="s">
        <v>229</v>
      </c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 ht="16">
      <c r="F22" s="8"/>
      <c r="G22" s="5"/>
      <c r="K22" s="10"/>
      <c r="M22" s="7"/>
    </row>
    <row r="23" spans="3:13" ht="16">
      <c r="F23" s="8"/>
      <c r="G23" s="5"/>
      <c r="K23" s="10"/>
      <c r="M23" s="7"/>
    </row>
    <row r="24" spans="3:13" ht="16">
      <c r="F24" s="8"/>
      <c r="G24" s="5"/>
      <c r="K24" s="10"/>
      <c r="M24" s="7"/>
    </row>
    <row r="25" spans="3:13">
      <c r="G25" s="5"/>
      <c r="K25" s="10"/>
      <c r="M25" s="7"/>
    </row>
    <row r="26" spans="3:13" ht="18">
      <c r="C26" s="9"/>
      <c r="D26" s="9"/>
      <c r="E26" s="5"/>
      <c r="F26" s="6"/>
      <c r="G26" s="5"/>
      <c r="K26" s="10"/>
      <c r="M26" s="7"/>
    </row>
    <row r="27" spans="3:13" ht="16">
      <c r="C27" s="21"/>
      <c r="D27" s="21"/>
      <c r="E27" s="5"/>
      <c r="F27" s="6"/>
      <c r="G27" s="5"/>
      <c r="K27" s="10"/>
      <c r="M27" s="7"/>
    </row>
    <row r="28" spans="3:13" ht="14">
      <c r="C28" s="14"/>
      <c r="D28" s="15"/>
      <c r="E28" s="5"/>
      <c r="F28" s="6"/>
      <c r="G28" s="5"/>
      <c r="K28" s="10"/>
      <c r="M28" s="7"/>
    </row>
    <row r="29" spans="3:13" ht="14">
      <c r="C29" s="1"/>
      <c r="D29" s="1"/>
      <c r="E29" s="1"/>
      <c r="F29" s="42"/>
      <c r="G29" s="1"/>
      <c r="K29" s="10"/>
      <c r="M29" s="7"/>
    </row>
    <row r="30" spans="3:13">
      <c r="E30" s="10"/>
      <c r="F30" s="19"/>
      <c r="G30" s="18"/>
      <c r="K30" s="10"/>
      <c r="M30" s="7"/>
    </row>
    <row r="31" spans="3:13">
      <c r="E31" s="10"/>
      <c r="F31" s="19"/>
      <c r="G31" s="18"/>
      <c r="K31" s="10"/>
      <c r="M31" s="7"/>
    </row>
    <row r="32" spans="3:13">
      <c r="E32" s="5"/>
      <c r="F32" s="6"/>
      <c r="G32" s="5"/>
      <c r="K32" s="10"/>
      <c r="M32" s="7"/>
    </row>
    <row r="33" spans="3:13" ht="14">
      <c r="C33" s="14"/>
      <c r="D33" s="15"/>
      <c r="E33" s="5"/>
      <c r="F33" s="6"/>
      <c r="G33" s="5"/>
      <c r="K33" s="10"/>
      <c r="M33" s="7"/>
    </row>
    <row r="34" spans="3:13" ht="14">
      <c r="C34" s="1"/>
      <c r="D34" s="1"/>
      <c r="E34" s="1"/>
      <c r="F34" s="42"/>
      <c r="G34" s="1"/>
      <c r="K34" s="10"/>
      <c r="M34" s="7"/>
    </row>
    <row r="35" spans="3:13">
      <c r="E35" s="10"/>
      <c r="F35" s="19"/>
      <c r="G35" s="18"/>
      <c r="K35" s="10"/>
      <c r="M35" s="7"/>
    </row>
    <row r="36" spans="3:13">
      <c r="E36" s="10"/>
      <c r="F36" s="19"/>
      <c r="G36" s="18"/>
      <c r="K36" s="10"/>
      <c r="M36" s="7"/>
    </row>
    <row r="37" spans="3:13">
      <c r="E37" s="10"/>
      <c r="F37" s="19"/>
      <c r="G37" s="18"/>
      <c r="K37" s="10"/>
      <c r="M37" s="7"/>
    </row>
    <row r="38" spans="3:13">
      <c r="E38" s="5"/>
      <c r="F38" s="6"/>
      <c r="G38" s="5"/>
      <c r="K38" s="10"/>
      <c r="M38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tabSelected="1"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3.332031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8.6640625" style="5" customWidth="1"/>
    <col min="7" max="9" width="4.5" style="10" customWidth="1"/>
    <col min="10" max="10" width="4.83203125" style="10" customWidth="1"/>
    <col min="11" max="11" width="10.5" style="7" bestFit="1" customWidth="1"/>
    <col min="12" max="12" width="8.1640625" style="7" customWidth="1"/>
    <col min="13" max="13" width="18.83203125" style="5" customWidth="1"/>
    <col min="14" max="16384" width="9.1640625" style="3"/>
  </cols>
  <sheetData>
    <row r="1" spans="1:13" s="2" customFormat="1" ht="29" customHeight="1">
      <c r="A1" s="58" t="s">
        <v>218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233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18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16</v>
      </c>
      <c r="B6" s="11" t="s">
        <v>37</v>
      </c>
      <c r="C6" s="11" t="s">
        <v>19</v>
      </c>
      <c r="D6" s="11" t="s">
        <v>20</v>
      </c>
      <c r="E6" s="12" t="s">
        <v>237</v>
      </c>
      <c r="F6" s="11" t="s">
        <v>202</v>
      </c>
      <c r="G6" s="28" t="s">
        <v>21</v>
      </c>
      <c r="H6" s="28" t="s">
        <v>22</v>
      </c>
      <c r="I6" s="20"/>
      <c r="J6" s="20"/>
      <c r="K6" s="13" t="str">
        <f>"60,0"</f>
        <v>60,0</v>
      </c>
      <c r="L6" s="13" t="str">
        <f>"47,7210"</f>
        <v>47,7210</v>
      </c>
      <c r="M6" s="11"/>
    </row>
    <row r="8" spans="1:13" ht="16">
      <c r="A8" s="46" t="s">
        <v>9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0" t="s">
        <v>16</v>
      </c>
      <c r="B9" s="11" t="s">
        <v>38</v>
      </c>
      <c r="C9" s="11" t="s">
        <v>23</v>
      </c>
      <c r="D9" s="11" t="s">
        <v>24</v>
      </c>
      <c r="E9" s="12" t="s">
        <v>237</v>
      </c>
      <c r="F9" s="11" t="s">
        <v>201</v>
      </c>
      <c r="G9" s="28" t="s">
        <v>21</v>
      </c>
      <c r="H9" s="28" t="s">
        <v>25</v>
      </c>
      <c r="I9" s="28" t="s">
        <v>22</v>
      </c>
      <c r="J9" s="20"/>
      <c r="K9" s="13" t="str">
        <f>"60,0"</f>
        <v>60,0</v>
      </c>
      <c r="L9" s="13" t="str">
        <f>"37,9425"</f>
        <v>37,9425</v>
      </c>
      <c r="M9" s="11"/>
    </row>
    <row r="11" spans="1:13" ht="16">
      <c r="A11" s="46" t="s">
        <v>26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29" t="s">
        <v>16</v>
      </c>
      <c r="B12" s="22" t="s">
        <v>39</v>
      </c>
      <c r="C12" s="22" t="s">
        <v>27</v>
      </c>
      <c r="D12" s="22" t="s">
        <v>28</v>
      </c>
      <c r="E12" s="23" t="s">
        <v>237</v>
      </c>
      <c r="F12" s="22" t="s">
        <v>202</v>
      </c>
      <c r="G12" s="30" t="s">
        <v>29</v>
      </c>
      <c r="H12" s="30" t="s">
        <v>30</v>
      </c>
      <c r="I12" s="30" t="s">
        <v>31</v>
      </c>
      <c r="J12" s="29"/>
      <c r="K12" s="24" t="str">
        <f>"82,5"</f>
        <v>82,5</v>
      </c>
      <c r="L12" s="24" t="str">
        <f>"43,8215"</f>
        <v>43,8215</v>
      </c>
      <c r="M12" s="22"/>
    </row>
    <row r="13" spans="1:13">
      <c r="A13" s="31" t="s">
        <v>40</v>
      </c>
      <c r="B13" s="25" t="s">
        <v>41</v>
      </c>
      <c r="C13" s="25" t="s">
        <v>32</v>
      </c>
      <c r="D13" s="25" t="s">
        <v>33</v>
      </c>
      <c r="E13" s="26" t="s">
        <v>237</v>
      </c>
      <c r="F13" s="25" t="s">
        <v>202</v>
      </c>
      <c r="G13" s="32" t="s">
        <v>29</v>
      </c>
      <c r="H13" s="32" t="s">
        <v>34</v>
      </c>
      <c r="I13" s="33" t="s">
        <v>35</v>
      </c>
      <c r="J13" s="31"/>
      <c r="K13" s="27" t="str">
        <f>"80,0"</f>
        <v>80,0</v>
      </c>
      <c r="L13" s="27" t="str">
        <f>"42,5616"</f>
        <v>42,5616</v>
      </c>
      <c r="M13" s="25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>
      <c r="G22" s="5"/>
      <c r="K22" s="10"/>
      <c r="M22" s="7"/>
    </row>
    <row r="23" spans="3:13" ht="18">
      <c r="C23" s="9"/>
      <c r="D23" s="9"/>
      <c r="E23" s="5"/>
      <c r="F23" s="6"/>
      <c r="G23" s="5"/>
      <c r="K23" s="10"/>
      <c r="M23" s="7"/>
    </row>
    <row r="24" spans="3:13" ht="16">
      <c r="C24" s="21"/>
      <c r="D24" s="21"/>
      <c r="E24" s="5"/>
      <c r="F24" s="6"/>
      <c r="G24" s="5"/>
      <c r="K24" s="10"/>
      <c r="M24" s="7"/>
    </row>
    <row r="25" spans="3:13" ht="14">
      <c r="C25" s="14"/>
      <c r="D25" s="15"/>
      <c r="E25" s="5"/>
      <c r="F25" s="6"/>
      <c r="G25" s="5"/>
      <c r="K25" s="10"/>
      <c r="M25" s="7"/>
    </row>
    <row r="26" spans="3:13" ht="14">
      <c r="C26" s="1"/>
      <c r="D26" s="1"/>
      <c r="E26" s="1"/>
      <c r="F26" s="42"/>
      <c r="G26" s="1"/>
      <c r="K26" s="10"/>
      <c r="M26" s="7"/>
    </row>
    <row r="27" spans="3:13">
      <c r="E27" s="10"/>
      <c r="F27" s="19"/>
      <c r="G27" s="18"/>
      <c r="K27" s="10"/>
      <c r="M27" s="7"/>
    </row>
    <row r="28" spans="3:13">
      <c r="E28" s="10"/>
      <c r="F28" s="19"/>
      <c r="G28" s="18"/>
      <c r="K28" s="10"/>
      <c r="M28" s="7"/>
    </row>
    <row r="29" spans="3:13">
      <c r="E29" s="10"/>
      <c r="F29" s="19"/>
      <c r="G29" s="18"/>
      <c r="K29" s="10"/>
      <c r="M29" s="7"/>
    </row>
    <row r="30" spans="3:13">
      <c r="E30" s="5"/>
      <c r="F30" s="6"/>
      <c r="G30" s="5"/>
      <c r="K30" s="10"/>
      <c r="M30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activeCell="D18" sqref="D18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6.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24.5" style="5" customWidth="1"/>
    <col min="18" max="16384" width="9.1640625" style="3"/>
  </cols>
  <sheetData>
    <row r="1" spans="1:17" s="2" customFormat="1" ht="29" customHeight="1">
      <c r="A1" s="58" t="s">
        <v>209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</row>
    <row r="3" spans="1:17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68</v>
      </c>
      <c r="H3" s="70"/>
      <c r="I3" s="70"/>
      <c r="J3" s="70"/>
      <c r="K3" s="70" t="s">
        <v>149</v>
      </c>
      <c r="L3" s="70"/>
      <c r="M3" s="70"/>
      <c r="N3" s="70"/>
      <c r="O3" s="52" t="s">
        <v>1</v>
      </c>
      <c r="P3" s="52" t="s">
        <v>3</v>
      </c>
      <c r="Q3" s="54" t="s">
        <v>2</v>
      </c>
    </row>
    <row r="4" spans="1:17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3"/>
      <c r="P4" s="53"/>
      <c r="Q4" s="55"/>
    </row>
    <row r="5" spans="1:17" ht="16">
      <c r="A5" s="56" t="s">
        <v>174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>
      <c r="A6" s="20" t="s">
        <v>16</v>
      </c>
      <c r="B6" s="11" t="s">
        <v>188</v>
      </c>
      <c r="C6" s="11" t="s">
        <v>175</v>
      </c>
      <c r="D6" s="11" t="s">
        <v>176</v>
      </c>
      <c r="E6" s="12" t="s">
        <v>237</v>
      </c>
      <c r="F6" s="11" t="s">
        <v>201</v>
      </c>
      <c r="G6" s="28" t="s">
        <v>65</v>
      </c>
      <c r="H6" s="28" t="s">
        <v>66</v>
      </c>
      <c r="I6" s="28" t="s">
        <v>177</v>
      </c>
      <c r="J6" s="20"/>
      <c r="K6" s="28" t="s">
        <v>34</v>
      </c>
      <c r="L6" s="28" t="s">
        <v>17</v>
      </c>
      <c r="M6" s="28" t="s">
        <v>70</v>
      </c>
      <c r="N6" s="20"/>
      <c r="O6" s="13" t="str">
        <f>"137,5"</f>
        <v>137,5</v>
      </c>
      <c r="P6" s="13" t="str">
        <f>"168,4100"</f>
        <v>168,4100</v>
      </c>
      <c r="Q6" s="11" t="s">
        <v>198</v>
      </c>
    </row>
    <row r="8" spans="1:17" ht="16">
      <c r="A8" s="46" t="s">
        <v>48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20" t="s">
        <v>16</v>
      </c>
      <c r="B9" s="11" t="s">
        <v>189</v>
      </c>
      <c r="C9" s="11" t="s">
        <v>178</v>
      </c>
      <c r="D9" s="11" t="s">
        <v>179</v>
      </c>
      <c r="E9" s="12" t="s">
        <v>237</v>
      </c>
      <c r="F9" s="11" t="s">
        <v>202</v>
      </c>
      <c r="G9" s="28" t="s">
        <v>29</v>
      </c>
      <c r="H9" s="28" t="s">
        <v>35</v>
      </c>
      <c r="I9" s="20"/>
      <c r="J9" s="20"/>
      <c r="K9" s="28" t="s">
        <v>140</v>
      </c>
      <c r="L9" s="28" t="s">
        <v>97</v>
      </c>
      <c r="M9" s="34" t="s">
        <v>98</v>
      </c>
      <c r="N9" s="20"/>
      <c r="O9" s="13" t="str">
        <f>"265,0"</f>
        <v>265,0</v>
      </c>
      <c r="P9" s="13" t="str">
        <f>"185,4735"</f>
        <v>185,4735</v>
      </c>
      <c r="Q9" s="11" t="s">
        <v>228</v>
      </c>
    </row>
    <row r="11" spans="1:17" ht="16">
      <c r="A11" s="46" t="s">
        <v>180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20" t="s">
        <v>16</v>
      </c>
      <c r="B12" s="11" t="s">
        <v>190</v>
      </c>
      <c r="C12" s="11" t="s">
        <v>181</v>
      </c>
      <c r="D12" s="11" t="s">
        <v>182</v>
      </c>
      <c r="E12" s="12" t="s">
        <v>237</v>
      </c>
      <c r="F12" s="11" t="s">
        <v>202</v>
      </c>
      <c r="G12" s="28" t="s">
        <v>183</v>
      </c>
      <c r="H12" s="28" t="s">
        <v>184</v>
      </c>
      <c r="I12" s="28" t="s">
        <v>185</v>
      </c>
      <c r="J12" s="20"/>
      <c r="K12" s="28" t="s">
        <v>186</v>
      </c>
      <c r="L12" s="28" t="s">
        <v>112</v>
      </c>
      <c r="M12" s="34" t="s">
        <v>187</v>
      </c>
      <c r="N12" s="20"/>
      <c r="O12" s="13" t="str">
        <f>"372,5"</f>
        <v>372,5</v>
      </c>
      <c r="P12" s="13" t="str">
        <f>"237,1335"</f>
        <v>237,1335</v>
      </c>
      <c r="Q12" s="11" t="s">
        <v>228</v>
      </c>
    </row>
    <row r="14" spans="1:17" ht="16">
      <c r="F14" s="8"/>
      <c r="G14" s="5"/>
    </row>
    <row r="15" spans="1:17" ht="16">
      <c r="F15" s="8"/>
      <c r="G15" s="5"/>
    </row>
    <row r="16" spans="1:17" ht="16">
      <c r="F16" s="8"/>
      <c r="G16" s="5"/>
    </row>
    <row r="17" spans="3:7" ht="16">
      <c r="F17" s="8"/>
      <c r="G17" s="5"/>
    </row>
    <row r="18" spans="3:7" ht="16">
      <c r="F18" s="8"/>
      <c r="G18" s="5"/>
    </row>
    <row r="19" spans="3:7" ht="16">
      <c r="F19" s="8"/>
      <c r="G19" s="5"/>
    </row>
    <row r="20" spans="3:7" ht="16">
      <c r="F20" s="8"/>
      <c r="G20" s="5"/>
    </row>
    <row r="21" spans="3:7">
      <c r="G21" s="5"/>
    </row>
    <row r="22" spans="3:7" ht="18">
      <c r="C22" s="9"/>
      <c r="D22" s="9"/>
      <c r="E22" s="5"/>
      <c r="F22" s="6"/>
      <c r="G22" s="5"/>
    </row>
    <row r="23" spans="3:7" ht="16">
      <c r="C23" s="21"/>
      <c r="D23" s="21"/>
      <c r="E23" s="5"/>
      <c r="F23" s="6"/>
      <c r="G23" s="5"/>
    </row>
    <row r="24" spans="3:7" ht="14">
      <c r="C24" s="14"/>
      <c r="D24" s="15"/>
      <c r="E24" s="5"/>
      <c r="F24" s="6"/>
      <c r="G24" s="5"/>
    </row>
    <row r="25" spans="3:7" ht="14">
      <c r="C25" s="1"/>
      <c r="D25" s="1"/>
      <c r="E25" s="1"/>
      <c r="F25" s="42"/>
      <c r="G25" s="1"/>
    </row>
    <row r="26" spans="3:7">
      <c r="E26" s="10"/>
      <c r="F26" s="19"/>
      <c r="G26" s="18"/>
    </row>
    <row r="27" spans="3:7">
      <c r="E27" s="5"/>
      <c r="F27" s="6"/>
      <c r="G27" s="5"/>
    </row>
    <row r="28" spans="3:7">
      <c r="E28" s="5"/>
      <c r="F28" s="6"/>
      <c r="G28" s="5"/>
    </row>
    <row r="29" spans="3:7" ht="16">
      <c r="C29" s="21"/>
      <c r="D29" s="21"/>
      <c r="E29" s="5"/>
      <c r="F29" s="6"/>
      <c r="G29" s="5"/>
    </row>
    <row r="30" spans="3:7" ht="14">
      <c r="C30" s="14"/>
      <c r="D30" s="15"/>
      <c r="E30" s="5"/>
      <c r="F30" s="6"/>
      <c r="G30" s="5"/>
    </row>
    <row r="31" spans="3:7" ht="14">
      <c r="C31" s="1"/>
      <c r="D31" s="1"/>
      <c r="E31" s="1"/>
      <c r="F31" s="42"/>
      <c r="G31" s="1"/>
    </row>
    <row r="32" spans="3:7">
      <c r="E32" s="10"/>
      <c r="F32" s="19"/>
      <c r="G32" s="18"/>
    </row>
    <row r="33" spans="5:7">
      <c r="E33" s="10"/>
      <c r="F33" s="19"/>
      <c r="G33" s="18"/>
    </row>
    <row r="34" spans="5:7">
      <c r="E34" s="5"/>
      <c r="F34" s="6"/>
      <c r="G34" s="5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7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48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33203125" style="7" customWidth="1"/>
    <col min="13" max="13" width="20.1640625" style="5" customWidth="1"/>
    <col min="14" max="16384" width="9.1640625" style="3"/>
  </cols>
  <sheetData>
    <row r="1" spans="1:13" s="2" customFormat="1" ht="29" customHeight="1">
      <c r="A1" s="58" t="s">
        <v>210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68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134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16</v>
      </c>
      <c r="B6" s="11" t="s">
        <v>143</v>
      </c>
      <c r="C6" s="11" t="s">
        <v>135</v>
      </c>
      <c r="D6" s="11" t="s">
        <v>136</v>
      </c>
      <c r="E6" s="12" t="s">
        <v>237</v>
      </c>
      <c r="F6" s="11" t="s">
        <v>202</v>
      </c>
      <c r="G6" s="34" t="s">
        <v>21</v>
      </c>
      <c r="H6" s="28" t="s">
        <v>25</v>
      </c>
      <c r="I6" s="28" t="s">
        <v>22</v>
      </c>
      <c r="J6" s="20"/>
      <c r="K6" s="13" t="str">
        <f>"57,5"</f>
        <v>57,5</v>
      </c>
      <c r="L6" s="13" t="str">
        <f>"64,2735"</f>
        <v>64,2735</v>
      </c>
      <c r="M6" s="11"/>
    </row>
    <row r="8" spans="1:13" ht="16">
      <c r="A8" s="46" t="s">
        <v>48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0" t="s">
        <v>16</v>
      </c>
      <c r="B9" s="11" t="s">
        <v>144</v>
      </c>
      <c r="C9" s="11" t="s">
        <v>220</v>
      </c>
      <c r="D9" s="11" t="s">
        <v>137</v>
      </c>
      <c r="E9" s="12" t="s">
        <v>239</v>
      </c>
      <c r="F9" s="11" t="s">
        <v>207</v>
      </c>
      <c r="G9" s="34" t="s">
        <v>87</v>
      </c>
      <c r="H9" s="28" t="s">
        <v>87</v>
      </c>
      <c r="I9" s="34" t="s">
        <v>138</v>
      </c>
      <c r="J9" s="20"/>
      <c r="K9" s="13" t="str">
        <f>"120,0"</f>
        <v>120,0</v>
      </c>
      <c r="L9" s="13" t="str">
        <f>"91,2709"</f>
        <v>91,2709</v>
      </c>
      <c r="M9" s="11"/>
    </row>
    <row r="11" spans="1:13" ht="16">
      <c r="A11" s="46" t="s">
        <v>54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20" t="s">
        <v>16</v>
      </c>
      <c r="B12" s="11" t="s">
        <v>61</v>
      </c>
      <c r="C12" s="11" t="s">
        <v>221</v>
      </c>
      <c r="D12" s="11" t="s">
        <v>139</v>
      </c>
      <c r="E12" s="12" t="s">
        <v>238</v>
      </c>
      <c r="F12" s="11" t="s">
        <v>202</v>
      </c>
      <c r="G12" s="28" t="s">
        <v>140</v>
      </c>
      <c r="H12" s="28" t="s">
        <v>141</v>
      </c>
      <c r="I12" s="28" t="s">
        <v>142</v>
      </c>
      <c r="J12" s="20"/>
      <c r="K12" s="13" t="str">
        <f>"165,0"</f>
        <v>165,0</v>
      </c>
      <c r="L12" s="13" t="str">
        <f>"95,6835"</f>
        <v>95,6835</v>
      </c>
      <c r="M12" s="11" t="s">
        <v>229</v>
      </c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>
      <c r="G21" s="5"/>
      <c r="K21" s="10"/>
      <c r="M21" s="7"/>
    </row>
    <row r="22" spans="3:13" ht="18">
      <c r="C22" s="9"/>
      <c r="D22" s="9"/>
      <c r="E22" s="5"/>
      <c r="F22" s="6"/>
      <c r="G22" s="5"/>
      <c r="K22" s="10"/>
      <c r="M22" s="7"/>
    </row>
    <row r="23" spans="3:13" ht="16">
      <c r="C23" s="21"/>
      <c r="D23" s="21"/>
      <c r="E23" s="5"/>
      <c r="F23" s="6"/>
      <c r="G23" s="5"/>
      <c r="K23" s="10"/>
      <c r="M23" s="7"/>
    </row>
    <row r="24" spans="3:13" ht="14">
      <c r="C24" s="14"/>
      <c r="D24" s="15"/>
      <c r="E24" s="5"/>
      <c r="F24" s="6"/>
      <c r="G24" s="5"/>
      <c r="K24" s="10"/>
      <c r="M24" s="7"/>
    </row>
    <row r="25" spans="3:13" ht="14">
      <c r="C25" s="1"/>
      <c r="D25" s="1"/>
      <c r="E25" s="1"/>
      <c r="F25" s="42"/>
      <c r="G25" s="1"/>
      <c r="K25" s="10"/>
      <c r="M25" s="7"/>
    </row>
    <row r="26" spans="3:13">
      <c r="E26" s="10"/>
      <c r="F26" s="19"/>
      <c r="G26" s="18"/>
      <c r="K26" s="10"/>
      <c r="M26" s="7"/>
    </row>
    <row r="27" spans="3:13">
      <c r="E27" s="5"/>
      <c r="F27" s="6"/>
      <c r="G27" s="5"/>
      <c r="K27" s="10"/>
      <c r="M27" s="7"/>
    </row>
    <row r="28" spans="3:13">
      <c r="E28" s="5"/>
      <c r="F28" s="6"/>
      <c r="G28" s="5"/>
      <c r="K28" s="10"/>
      <c r="M28" s="7"/>
    </row>
    <row r="29" spans="3:13" ht="16">
      <c r="C29" s="21"/>
      <c r="D29" s="21"/>
      <c r="E29" s="5"/>
      <c r="F29" s="6"/>
      <c r="G29" s="5"/>
      <c r="K29" s="10"/>
      <c r="M29" s="7"/>
    </row>
    <row r="30" spans="3:13" ht="14">
      <c r="C30" s="14"/>
      <c r="D30" s="15"/>
      <c r="E30" s="5"/>
      <c r="F30" s="6"/>
      <c r="G30" s="5"/>
      <c r="K30" s="10"/>
      <c r="M30" s="7"/>
    </row>
    <row r="31" spans="3:13" ht="14">
      <c r="C31" s="1"/>
      <c r="D31" s="1"/>
      <c r="E31" s="1"/>
      <c r="F31" s="42"/>
      <c r="G31" s="1"/>
      <c r="K31" s="10"/>
      <c r="M31" s="7"/>
    </row>
    <row r="32" spans="3:13">
      <c r="E32" s="10"/>
      <c r="F32" s="19"/>
      <c r="G32" s="18"/>
      <c r="K32" s="10"/>
      <c r="M32" s="7"/>
    </row>
    <row r="33" spans="3:13">
      <c r="E33" s="5"/>
      <c r="F33" s="6"/>
      <c r="G33" s="5"/>
      <c r="K33" s="10"/>
      <c r="M33" s="7"/>
    </row>
    <row r="34" spans="3:13" ht="14">
      <c r="C34" s="14"/>
      <c r="D34" s="15"/>
      <c r="E34" s="5"/>
      <c r="F34" s="6"/>
      <c r="G34" s="5"/>
      <c r="K34" s="10"/>
      <c r="M34" s="7"/>
    </row>
    <row r="35" spans="3:13" ht="14">
      <c r="C35" s="1"/>
      <c r="D35" s="1"/>
      <c r="E35" s="1"/>
      <c r="F35" s="42"/>
      <c r="G35" s="1"/>
      <c r="K35" s="10"/>
      <c r="M35" s="7"/>
    </row>
    <row r="36" spans="3:13">
      <c r="E36" s="10"/>
      <c r="F36" s="19"/>
      <c r="G36" s="18"/>
      <c r="K36" s="10"/>
      <c r="M36" s="7"/>
    </row>
    <row r="37" spans="3:13">
      <c r="E37" s="5"/>
      <c r="F37" s="6"/>
      <c r="G37" s="5"/>
      <c r="K37" s="10"/>
      <c r="M37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8"/>
  <sheetViews>
    <sheetView workbookViewId="0">
      <selection activeCell="F30" sqref="F30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30.1640625" style="5" customWidth="1"/>
    <col min="4" max="4" width="21.5" style="5" bestFit="1" customWidth="1"/>
    <col min="5" max="5" width="10.5" style="6" bestFit="1" customWidth="1"/>
    <col min="6" max="6" width="40" style="5" bestFit="1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58" t="s">
        <v>211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68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18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9" t="s">
        <v>16</v>
      </c>
      <c r="B6" s="22" t="s">
        <v>122</v>
      </c>
      <c r="C6" s="22" t="s">
        <v>75</v>
      </c>
      <c r="D6" s="22" t="s">
        <v>76</v>
      </c>
      <c r="E6" s="23" t="s">
        <v>240</v>
      </c>
      <c r="F6" s="22" t="s">
        <v>202</v>
      </c>
      <c r="G6" s="30" t="s">
        <v>77</v>
      </c>
      <c r="H6" s="35" t="s">
        <v>22</v>
      </c>
      <c r="I6" s="30" t="s">
        <v>45</v>
      </c>
      <c r="J6" s="29"/>
      <c r="K6" s="24" t="str">
        <f>"62,5"</f>
        <v>62,5</v>
      </c>
      <c r="L6" s="24" t="str">
        <f>"50,6250"</f>
        <v>50,6250</v>
      </c>
      <c r="M6" s="22" t="s">
        <v>227</v>
      </c>
    </row>
    <row r="7" spans="1:13">
      <c r="A7" s="31" t="s">
        <v>16</v>
      </c>
      <c r="B7" s="25" t="s">
        <v>123</v>
      </c>
      <c r="C7" s="25" t="s">
        <v>222</v>
      </c>
      <c r="D7" s="25" t="s">
        <v>78</v>
      </c>
      <c r="E7" s="26" t="s">
        <v>238</v>
      </c>
      <c r="F7" s="25" t="s">
        <v>202</v>
      </c>
      <c r="G7" s="32" t="s">
        <v>79</v>
      </c>
      <c r="H7" s="33" t="s">
        <v>80</v>
      </c>
      <c r="I7" s="33" t="s">
        <v>80</v>
      </c>
      <c r="J7" s="31"/>
      <c r="K7" s="27" t="str">
        <f>"100,0"</f>
        <v>100,0</v>
      </c>
      <c r="L7" s="27" t="str">
        <f>"78,3200"</f>
        <v>78,3200</v>
      </c>
      <c r="M7" s="25" t="s">
        <v>227</v>
      </c>
    </row>
    <row r="9" spans="1:13" ht="16">
      <c r="A9" s="46" t="s">
        <v>42</v>
      </c>
      <c r="B9" s="46"/>
      <c r="C9" s="47"/>
      <c r="D9" s="47"/>
      <c r="E9" s="47"/>
      <c r="F9" s="47"/>
      <c r="G9" s="47"/>
      <c r="H9" s="47"/>
      <c r="I9" s="47"/>
      <c r="J9" s="47"/>
    </row>
    <row r="10" spans="1:13">
      <c r="A10" s="20" t="s">
        <v>16</v>
      </c>
      <c r="B10" s="11" t="s">
        <v>124</v>
      </c>
      <c r="C10" s="11" t="s">
        <v>81</v>
      </c>
      <c r="D10" s="11" t="s">
        <v>72</v>
      </c>
      <c r="E10" s="12" t="s">
        <v>240</v>
      </c>
      <c r="F10" s="11" t="s">
        <v>202</v>
      </c>
      <c r="G10" s="28" t="s">
        <v>46</v>
      </c>
      <c r="H10" s="28" t="s">
        <v>29</v>
      </c>
      <c r="I10" s="28" t="s">
        <v>82</v>
      </c>
      <c r="J10" s="20"/>
      <c r="K10" s="13" t="str">
        <f>"72,5"</f>
        <v>72,5</v>
      </c>
      <c r="L10" s="13" t="str">
        <f>"55,2522"</f>
        <v>55,2522</v>
      </c>
      <c r="M10" s="11" t="s">
        <v>227</v>
      </c>
    </row>
    <row r="12" spans="1:13" ht="16">
      <c r="A12" s="46" t="s">
        <v>48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29" t="s">
        <v>16</v>
      </c>
      <c r="B13" s="22" t="s">
        <v>125</v>
      </c>
      <c r="C13" s="22" t="s">
        <v>83</v>
      </c>
      <c r="D13" s="22" t="s">
        <v>84</v>
      </c>
      <c r="E13" s="23" t="s">
        <v>237</v>
      </c>
      <c r="F13" s="22" t="s">
        <v>202</v>
      </c>
      <c r="G13" s="30" t="s">
        <v>34</v>
      </c>
      <c r="H13" s="30" t="s">
        <v>35</v>
      </c>
      <c r="I13" s="35" t="s">
        <v>85</v>
      </c>
      <c r="J13" s="29"/>
      <c r="K13" s="24" t="str">
        <f>"85,0"</f>
        <v>85,0</v>
      </c>
      <c r="L13" s="24" t="str">
        <f>"58,7350"</f>
        <v>58,7350</v>
      </c>
      <c r="M13" s="22" t="s">
        <v>227</v>
      </c>
    </row>
    <row r="14" spans="1:13">
      <c r="A14" s="31" t="s">
        <v>16</v>
      </c>
      <c r="B14" s="25" t="s">
        <v>126</v>
      </c>
      <c r="C14" s="25" t="s">
        <v>223</v>
      </c>
      <c r="D14" s="25" t="s">
        <v>86</v>
      </c>
      <c r="E14" s="26" t="s">
        <v>241</v>
      </c>
      <c r="F14" s="25" t="s">
        <v>202</v>
      </c>
      <c r="G14" s="32" t="s">
        <v>80</v>
      </c>
      <c r="H14" s="32" t="s">
        <v>87</v>
      </c>
      <c r="I14" s="33" t="s">
        <v>88</v>
      </c>
      <c r="J14" s="31"/>
      <c r="K14" s="27" t="str">
        <f>"120,0"</f>
        <v>120,0</v>
      </c>
      <c r="L14" s="27" t="str">
        <f>"119,2147"</f>
        <v>119,2147</v>
      </c>
      <c r="M14" s="25" t="s">
        <v>228</v>
      </c>
    </row>
    <row r="16" spans="1:13" ht="16">
      <c r="A16" s="46" t="s">
        <v>9</v>
      </c>
      <c r="B16" s="46"/>
      <c r="C16" s="47"/>
      <c r="D16" s="47"/>
      <c r="E16" s="47"/>
      <c r="F16" s="47"/>
      <c r="G16" s="47"/>
      <c r="H16" s="47"/>
      <c r="I16" s="47"/>
      <c r="J16" s="47"/>
    </row>
    <row r="17" spans="1:13">
      <c r="A17" s="20" t="s">
        <v>16</v>
      </c>
      <c r="B17" s="11" t="s">
        <v>127</v>
      </c>
      <c r="C17" s="11" t="s">
        <v>89</v>
      </c>
      <c r="D17" s="11" t="s">
        <v>90</v>
      </c>
      <c r="E17" s="12" t="s">
        <v>237</v>
      </c>
      <c r="F17" s="11" t="s">
        <v>202</v>
      </c>
      <c r="G17" s="28" t="s">
        <v>80</v>
      </c>
      <c r="H17" s="28" t="s">
        <v>91</v>
      </c>
      <c r="I17" s="28" t="s">
        <v>92</v>
      </c>
      <c r="J17" s="20"/>
      <c r="K17" s="13" t="str">
        <f>"122,5"</f>
        <v>122,5</v>
      </c>
      <c r="L17" s="13" t="str">
        <f>"78,8410"</f>
        <v>78,8410</v>
      </c>
      <c r="M17" s="11" t="s">
        <v>228</v>
      </c>
    </row>
    <row r="19" spans="1:13" ht="16">
      <c r="A19" s="46" t="s">
        <v>93</v>
      </c>
      <c r="B19" s="46"/>
      <c r="C19" s="47"/>
      <c r="D19" s="47"/>
      <c r="E19" s="47"/>
      <c r="F19" s="47"/>
      <c r="G19" s="47"/>
      <c r="H19" s="47"/>
      <c r="I19" s="47"/>
      <c r="J19" s="47"/>
    </row>
    <row r="20" spans="1:13">
      <c r="A20" s="29" t="s">
        <v>16</v>
      </c>
      <c r="B20" s="22" t="s">
        <v>128</v>
      </c>
      <c r="C20" s="22" t="s">
        <v>95</v>
      </c>
      <c r="D20" s="22" t="s">
        <v>96</v>
      </c>
      <c r="E20" s="23" t="s">
        <v>237</v>
      </c>
      <c r="F20" s="22" t="s">
        <v>205</v>
      </c>
      <c r="G20" s="30" t="s">
        <v>97</v>
      </c>
      <c r="H20" s="30" t="s">
        <v>98</v>
      </c>
      <c r="I20" s="30" t="s">
        <v>99</v>
      </c>
      <c r="J20" s="29"/>
      <c r="K20" s="24" t="str">
        <f>"195,0"</f>
        <v>195,0</v>
      </c>
      <c r="L20" s="24" t="str">
        <f>"115,0890"</f>
        <v>115,0890</v>
      </c>
      <c r="M20" s="22"/>
    </row>
    <row r="21" spans="1:13">
      <c r="A21" s="39" t="s">
        <v>40</v>
      </c>
      <c r="B21" s="36" t="s">
        <v>129</v>
      </c>
      <c r="C21" s="36" t="s">
        <v>100</v>
      </c>
      <c r="D21" s="36" t="s">
        <v>101</v>
      </c>
      <c r="E21" s="37" t="s">
        <v>237</v>
      </c>
      <c r="F21" s="36" t="s">
        <v>206</v>
      </c>
      <c r="G21" s="40" t="s">
        <v>97</v>
      </c>
      <c r="H21" s="40" t="s">
        <v>102</v>
      </c>
      <c r="I21" s="41" t="s">
        <v>98</v>
      </c>
      <c r="J21" s="39"/>
      <c r="K21" s="38" t="str">
        <f>"187,5"</f>
        <v>187,5</v>
      </c>
      <c r="L21" s="38" t="str">
        <f>"112,5000"</f>
        <v>112,5000</v>
      </c>
      <c r="M21" s="36"/>
    </row>
    <row r="22" spans="1:13">
      <c r="A22" s="31" t="s">
        <v>130</v>
      </c>
      <c r="B22" s="25" t="s">
        <v>131</v>
      </c>
      <c r="C22" s="25" t="s">
        <v>103</v>
      </c>
      <c r="D22" s="25" t="s">
        <v>104</v>
      </c>
      <c r="E22" s="26" t="s">
        <v>237</v>
      </c>
      <c r="F22" s="25" t="s">
        <v>202</v>
      </c>
      <c r="G22" s="32" t="s">
        <v>105</v>
      </c>
      <c r="H22" s="32" t="s">
        <v>102</v>
      </c>
      <c r="I22" s="33" t="s">
        <v>106</v>
      </c>
      <c r="J22" s="31"/>
      <c r="K22" s="27" t="str">
        <f>"187,5"</f>
        <v>187,5</v>
      </c>
      <c r="L22" s="27" t="str">
        <f>"110,4750"</f>
        <v>110,4750</v>
      </c>
      <c r="M22" s="25" t="s">
        <v>231</v>
      </c>
    </row>
    <row r="24" spans="1:13" ht="16">
      <c r="A24" s="46" t="s">
        <v>26</v>
      </c>
      <c r="B24" s="46"/>
      <c r="C24" s="47"/>
      <c r="D24" s="47"/>
      <c r="E24" s="47"/>
      <c r="F24" s="47"/>
      <c r="G24" s="47"/>
      <c r="H24" s="47"/>
      <c r="I24" s="47"/>
      <c r="J24" s="47"/>
    </row>
    <row r="25" spans="1:13">
      <c r="A25" s="20" t="s">
        <v>16</v>
      </c>
      <c r="B25" s="11" t="s">
        <v>132</v>
      </c>
      <c r="C25" s="11" t="s">
        <v>108</v>
      </c>
      <c r="D25" s="11" t="s">
        <v>109</v>
      </c>
      <c r="E25" s="12" t="s">
        <v>237</v>
      </c>
      <c r="F25" s="11" t="s">
        <v>201</v>
      </c>
      <c r="G25" s="28" t="s">
        <v>110</v>
      </c>
      <c r="H25" s="28" t="s">
        <v>111</v>
      </c>
      <c r="I25" s="28" t="s">
        <v>112</v>
      </c>
      <c r="J25" s="20"/>
      <c r="K25" s="13" t="str">
        <f>"225,0"</f>
        <v>225,0</v>
      </c>
      <c r="L25" s="13" t="str">
        <f>"126,0225"</f>
        <v>126,0225</v>
      </c>
      <c r="M25" s="11"/>
    </row>
    <row r="27" spans="1:13" ht="16">
      <c r="A27" s="46" t="s">
        <v>113</v>
      </c>
      <c r="B27" s="46"/>
      <c r="C27" s="47"/>
      <c r="D27" s="47"/>
      <c r="E27" s="47"/>
      <c r="F27" s="47"/>
      <c r="G27" s="47"/>
      <c r="H27" s="47"/>
      <c r="I27" s="47"/>
      <c r="J27" s="47"/>
    </row>
    <row r="28" spans="1:13">
      <c r="A28" s="20" t="s">
        <v>16</v>
      </c>
      <c r="B28" s="11" t="s">
        <v>133</v>
      </c>
      <c r="C28" s="11" t="s">
        <v>115</v>
      </c>
      <c r="D28" s="11" t="s">
        <v>116</v>
      </c>
      <c r="E28" s="12" t="s">
        <v>237</v>
      </c>
      <c r="F28" s="11" t="s">
        <v>202</v>
      </c>
      <c r="G28" s="28" t="s">
        <v>117</v>
      </c>
      <c r="H28" s="28" t="s">
        <v>118</v>
      </c>
      <c r="I28" s="34" t="s">
        <v>119</v>
      </c>
      <c r="J28" s="20"/>
      <c r="K28" s="13" t="str">
        <f>"212,5"</f>
        <v>212,5</v>
      </c>
      <c r="L28" s="13" t="str">
        <f>"118,3200"</f>
        <v>118,3200</v>
      </c>
      <c r="M28" s="11" t="s">
        <v>228</v>
      </c>
    </row>
    <row r="30" spans="1:13" ht="16">
      <c r="F30" s="8"/>
      <c r="G30" s="5"/>
      <c r="K30" s="10"/>
      <c r="M30" s="7"/>
    </row>
    <row r="31" spans="1:13">
      <c r="K31" s="10"/>
      <c r="M31" s="7"/>
    </row>
    <row r="32" spans="1:13" ht="18">
      <c r="B32" s="9" t="s">
        <v>7</v>
      </c>
      <c r="C32" s="9"/>
      <c r="K32" s="10"/>
      <c r="M32" s="7"/>
    </row>
    <row r="33" spans="2:13" ht="16">
      <c r="B33" s="21" t="s">
        <v>10</v>
      </c>
      <c r="C33" s="21"/>
      <c r="K33" s="10"/>
      <c r="M33" s="7"/>
    </row>
    <row r="34" spans="2:13" ht="14">
      <c r="B34" s="14"/>
      <c r="C34" s="15" t="s">
        <v>11</v>
      </c>
      <c r="K34" s="10"/>
      <c r="M34" s="7"/>
    </row>
    <row r="35" spans="2:13" ht="14">
      <c r="B35" s="16" t="s">
        <v>12</v>
      </c>
      <c r="C35" s="16" t="s">
        <v>13</v>
      </c>
      <c r="D35" s="16" t="s">
        <v>230</v>
      </c>
      <c r="E35" s="17" t="s">
        <v>14</v>
      </c>
      <c r="F35" s="16" t="s">
        <v>15</v>
      </c>
      <c r="K35" s="10"/>
      <c r="M35" s="7"/>
    </row>
    <row r="36" spans="2:13">
      <c r="B36" s="5" t="s">
        <v>107</v>
      </c>
      <c r="C36" s="5" t="s">
        <v>11</v>
      </c>
      <c r="D36" s="10" t="s">
        <v>36</v>
      </c>
      <c r="E36" s="19">
        <v>225</v>
      </c>
      <c r="F36" s="18">
        <v>126.02250427007699</v>
      </c>
      <c r="K36" s="10"/>
      <c r="M36" s="7"/>
    </row>
    <row r="37" spans="2:13">
      <c r="B37" s="5" t="s">
        <v>114</v>
      </c>
      <c r="C37" s="5" t="s">
        <v>11</v>
      </c>
      <c r="D37" s="10" t="s">
        <v>120</v>
      </c>
      <c r="E37" s="19">
        <v>212.5</v>
      </c>
      <c r="F37" s="18">
        <v>118.320001661777</v>
      </c>
      <c r="K37" s="10"/>
      <c r="M37" s="7"/>
    </row>
    <row r="38" spans="2:13">
      <c r="B38" s="5" t="s">
        <v>94</v>
      </c>
      <c r="C38" s="5" t="s">
        <v>11</v>
      </c>
      <c r="D38" s="10" t="s">
        <v>121</v>
      </c>
      <c r="E38" s="19">
        <v>195</v>
      </c>
      <c r="F38" s="18">
        <v>115.08900135755501</v>
      </c>
      <c r="G38" s="5"/>
      <c r="K38" s="10"/>
      <c r="M38" s="7"/>
    </row>
    <row r="39" spans="2:13">
      <c r="K39" s="10"/>
      <c r="M39" s="7"/>
    </row>
    <row r="40" spans="2:13">
      <c r="K40" s="10"/>
      <c r="M40" s="7"/>
    </row>
    <row r="41" spans="2:13">
      <c r="K41" s="10"/>
      <c r="M41" s="7"/>
    </row>
    <row r="42" spans="2:13">
      <c r="K42" s="10"/>
      <c r="M42" s="7"/>
    </row>
    <row r="43" spans="2:13">
      <c r="K43" s="10"/>
      <c r="M43" s="7"/>
    </row>
    <row r="44" spans="2:13">
      <c r="K44" s="10"/>
      <c r="M44" s="7"/>
    </row>
    <row r="45" spans="2:13">
      <c r="K45" s="10"/>
      <c r="M45" s="7"/>
    </row>
    <row r="46" spans="2:13" ht="14">
      <c r="C46" s="1"/>
      <c r="D46" s="1"/>
      <c r="E46" s="1"/>
      <c r="F46" s="42"/>
      <c r="G46" s="1"/>
      <c r="K46" s="10"/>
      <c r="M46" s="7"/>
    </row>
    <row r="47" spans="2:13">
      <c r="E47" s="10"/>
      <c r="F47" s="19"/>
      <c r="G47" s="18"/>
      <c r="K47" s="10"/>
      <c r="M47" s="7"/>
    </row>
    <row r="48" spans="2:13">
      <c r="E48" s="5"/>
      <c r="F48" s="6"/>
      <c r="G48" s="5"/>
      <c r="K48" s="10"/>
      <c r="M48" s="7"/>
    </row>
    <row r="49" spans="3:13">
      <c r="K49" s="10"/>
      <c r="M49" s="7"/>
    </row>
    <row r="50" spans="3:13">
      <c r="K50" s="10"/>
      <c r="M50" s="7"/>
    </row>
    <row r="51" spans="3:13">
      <c r="K51" s="10"/>
      <c r="M51" s="7"/>
    </row>
    <row r="52" spans="3:13">
      <c r="K52" s="10"/>
      <c r="M52" s="7"/>
    </row>
    <row r="53" spans="3:13">
      <c r="K53" s="10"/>
      <c r="M53" s="7"/>
    </row>
    <row r="54" spans="3:13">
      <c r="E54" s="5"/>
      <c r="F54" s="6"/>
      <c r="G54" s="5"/>
      <c r="K54" s="10"/>
      <c r="M54" s="7"/>
    </row>
    <row r="55" spans="3:13" ht="14">
      <c r="C55" s="14"/>
      <c r="D55" s="15"/>
      <c r="E55" s="5"/>
      <c r="F55" s="6"/>
      <c r="G55" s="5"/>
      <c r="K55" s="10"/>
      <c r="M55" s="7"/>
    </row>
    <row r="56" spans="3:13" ht="14">
      <c r="C56" s="1"/>
      <c r="D56" s="1"/>
      <c r="E56" s="1"/>
      <c r="F56" s="42"/>
      <c r="G56" s="1"/>
      <c r="K56" s="10"/>
      <c r="M56" s="7"/>
    </row>
    <row r="57" spans="3:13">
      <c r="E57" s="10"/>
      <c r="F57" s="19"/>
      <c r="G57" s="18"/>
      <c r="K57" s="10"/>
      <c r="M57" s="7"/>
    </row>
    <row r="58" spans="3:13">
      <c r="E58" s="5"/>
      <c r="F58" s="6"/>
      <c r="G58" s="5"/>
      <c r="K58" s="10"/>
      <c r="M58" s="7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B3:B4"/>
    <mergeCell ref="A9:J9"/>
    <mergeCell ref="A12:J12"/>
    <mergeCell ref="A16:J16"/>
    <mergeCell ref="A19:J19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3.16406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20" style="5" customWidth="1"/>
    <col min="14" max="16384" width="9.1640625" style="3"/>
  </cols>
  <sheetData>
    <row r="1" spans="1:13" s="2" customFormat="1" ht="29" customHeight="1">
      <c r="A1" s="58" t="s">
        <v>212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68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9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16</v>
      </c>
      <c r="B6" s="11" t="s">
        <v>148</v>
      </c>
      <c r="C6" s="11" t="s">
        <v>145</v>
      </c>
      <c r="D6" s="11" t="s">
        <v>146</v>
      </c>
      <c r="E6" s="12" t="s">
        <v>237</v>
      </c>
      <c r="F6" s="11" t="s">
        <v>202</v>
      </c>
      <c r="G6" s="28" t="s">
        <v>99</v>
      </c>
      <c r="H6" s="34" t="s">
        <v>147</v>
      </c>
      <c r="I6" s="34" t="s">
        <v>147</v>
      </c>
      <c r="J6" s="20"/>
      <c r="K6" s="13" t="str">
        <f>"195,0"</f>
        <v>195,0</v>
      </c>
      <c r="L6" s="13" t="str">
        <f>"125,2095"</f>
        <v>125,2095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21"/>
      <c r="D17" s="21"/>
      <c r="E17" s="5"/>
      <c r="F17" s="6"/>
      <c r="G17" s="5"/>
      <c r="K17" s="10"/>
      <c r="M17" s="7"/>
    </row>
    <row r="18" spans="3:13" ht="14">
      <c r="C18" s="14"/>
      <c r="D18" s="15"/>
      <c r="E18" s="5"/>
      <c r="F18" s="6"/>
      <c r="G18" s="5"/>
      <c r="K18" s="10"/>
      <c r="M18" s="7"/>
    </row>
    <row r="19" spans="3:13" ht="14">
      <c r="C19" s="1"/>
      <c r="D19" s="1"/>
      <c r="E19" s="1"/>
      <c r="F19" s="42"/>
      <c r="G19" s="1"/>
      <c r="K19" s="10"/>
      <c r="M19" s="7"/>
    </row>
    <row r="20" spans="3:13">
      <c r="E20" s="10"/>
      <c r="F20" s="19"/>
      <c r="G20" s="18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6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41.5" style="5" customWidth="1"/>
    <col min="7" max="9" width="4.6640625" style="10" bestFit="1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58" t="s">
        <v>213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68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42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9" t="s">
        <v>16</v>
      </c>
      <c r="B6" s="22" t="s">
        <v>73</v>
      </c>
      <c r="C6" s="22" t="s">
        <v>224</v>
      </c>
      <c r="D6" s="22" t="s">
        <v>69</v>
      </c>
      <c r="E6" s="23" t="s">
        <v>238</v>
      </c>
      <c r="F6" s="22" t="s">
        <v>203</v>
      </c>
      <c r="G6" s="30" t="s">
        <v>35</v>
      </c>
      <c r="H6" s="35" t="s">
        <v>70</v>
      </c>
      <c r="I6" s="35" t="s">
        <v>70</v>
      </c>
      <c r="J6" s="29"/>
      <c r="K6" s="24" t="str">
        <f>"85,0"</f>
        <v>85,0</v>
      </c>
      <c r="L6" s="24" t="str">
        <f>"59,1728"</f>
        <v>59,1728</v>
      </c>
      <c r="M6" s="22" t="s">
        <v>232</v>
      </c>
    </row>
    <row r="7" spans="1:13">
      <c r="A7" s="31" t="s">
        <v>16</v>
      </c>
      <c r="B7" s="25" t="s">
        <v>74</v>
      </c>
      <c r="C7" s="25" t="s">
        <v>71</v>
      </c>
      <c r="D7" s="25" t="s">
        <v>72</v>
      </c>
      <c r="E7" s="26" t="s">
        <v>237</v>
      </c>
      <c r="F7" s="25" t="s">
        <v>203</v>
      </c>
      <c r="G7" s="32" t="s">
        <v>21</v>
      </c>
      <c r="H7" s="32" t="s">
        <v>22</v>
      </c>
      <c r="I7" s="33" t="s">
        <v>46</v>
      </c>
      <c r="J7" s="31"/>
      <c r="K7" s="27" t="str">
        <f>"60,0"</f>
        <v>60,0</v>
      </c>
      <c r="L7" s="27" t="str">
        <f>"44,3550"</f>
        <v>44,3550</v>
      </c>
      <c r="M7" s="25" t="s">
        <v>232</v>
      </c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>
      <c r="G16" s="5"/>
      <c r="K16" s="10"/>
      <c r="M16" s="7"/>
    </row>
    <row r="17" spans="3:13" ht="18">
      <c r="C17" s="9"/>
      <c r="D17" s="9"/>
      <c r="E17" s="5"/>
      <c r="F17" s="6"/>
      <c r="G17" s="5"/>
      <c r="K17" s="10"/>
      <c r="M17" s="7"/>
    </row>
    <row r="18" spans="3:13" ht="16">
      <c r="C18" s="21"/>
      <c r="D18" s="21"/>
      <c r="E18" s="5"/>
      <c r="F18" s="6"/>
      <c r="G18" s="5"/>
      <c r="K18" s="10"/>
      <c r="M18" s="7"/>
    </row>
    <row r="19" spans="3:13" ht="14">
      <c r="C19" s="14"/>
      <c r="D19" s="15"/>
      <c r="E19" s="5"/>
      <c r="F19" s="6"/>
      <c r="G19" s="5"/>
      <c r="K19" s="10"/>
      <c r="M19" s="7"/>
    </row>
    <row r="20" spans="3:13" ht="14">
      <c r="C20" s="1"/>
      <c r="D20" s="1"/>
      <c r="E20" s="1"/>
      <c r="F20" s="42"/>
      <c r="G20" s="1"/>
      <c r="K20" s="10"/>
      <c r="M20" s="7"/>
    </row>
    <row r="21" spans="3:13">
      <c r="E21" s="10"/>
      <c r="F21" s="19"/>
      <c r="G21" s="18"/>
      <c r="K21" s="10"/>
      <c r="M21" s="7"/>
    </row>
    <row r="22" spans="3:13">
      <c r="E22" s="5"/>
      <c r="F22" s="6"/>
      <c r="G22" s="5"/>
      <c r="K22" s="10"/>
      <c r="M22" s="7"/>
    </row>
    <row r="23" spans="3:13" ht="14">
      <c r="C23" s="14"/>
      <c r="D23" s="15"/>
      <c r="E23" s="5"/>
      <c r="F23" s="6"/>
      <c r="G23" s="5"/>
      <c r="K23" s="10"/>
      <c r="M23" s="7"/>
    </row>
    <row r="24" spans="3:13" ht="14">
      <c r="C24" s="1"/>
      <c r="D24" s="1"/>
      <c r="E24" s="1"/>
      <c r="F24" s="42"/>
      <c r="G24" s="1"/>
      <c r="K24" s="10"/>
      <c r="M24" s="7"/>
    </row>
    <row r="25" spans="3:13">
      <c r="E25" s="10"/>
      <c r="F25" s="19"/>
      <c r="G25" s="18"/>
      <c r="K25" s="10"/>
      <c r="M25" s="7"/>
    </row>
    <row r="26" spans="3:13">
      <c r="E26" s="5"/>
      <c r="F26" s="6"/>
      <c r="G26" s="5"/>
      <c r="K26" s="10"/>
      <c r="M2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6.332031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16.6640625" style="5" customWidth="1"/>
    <col min="14" max="16384" width="9.1640625" style="3"/>
  </cols>
  <sheetData>
    <row r="1" spans="1:13" s="2" customFormat="1" ht="29" customHeight="1">
      <c r="A1" s="58" t="s">
        <v>214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149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18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16</v>
      </c>
      <c r="B6" s="11" t="s">
        <v>173</v>
      </c>
      <c r="C6" s="11" t="s">
        <v>170</v>
      </c>
      <c r="D6" s="11" t="s">
        <v>171</v>
      </c>
      <c r="E6" s="12" t="s">
        <v>240</v>
      </c>
      <c r="F6" s="11" t="s">
        <v>204</v>
      </c>
      <c r="G6" s="28" t="s">
        <v>172</v>
      </c>
      <c r="H6" s="34" t="s">
        <v>140</v>
      </c>
      <c r="I6" s="28" t="s">
        <v>140</v>
      </c>
      <c r="J6" s="20"/>
      <c r="K6" s="13" t="str">
        <f>"150,0"</f>
        <v>150,0</v>
      </c>
      <c r="L6" s="13" t="str">
        <f>"118,8300"</f>
        <v>118,8300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21"/>
      <c r="D17" s="21"/>
      <c r="E17" s="5"/>
      <c r="F17" s="6"/>
      <c r="G17" s="5"/>
      <c r="K17" s="10"/>
      <c r="M17" s="7"/>
    </row>
    <row r="18" spans="3:13" ht="14">
      <c r="C18" s="14"/>
      <c r="D18" s="15"/>
      <c r="E18" s="5"/>
      <c r="F18" s="6"/>
      <c r="G18" s="5"/>
      <c r="K18" s="10"/>
      <c r="M18" s="7"/>
    </row>
    <row r="19" spans="3:13" ht="14">
      <c r="C19" s="1"/>
      <c r="D19" s="1"/>
      <c r="E19" s="1"/>
      <c r="F19" s="42"/>
      <c r="G19" s="1"/>
      <c r="K19" s="10"/>
      <c r="M19" s="7"/>
    </row>
    <row r="20" spans="3:13">
      <c r="E20" s="10"/>
      <c r="F20" s="19"/>
      <c r="G20" s="18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"/>
  <sheetViews>
    <sheetView workbookViewId="0">
      <selection activeCell="F27" sqref="F27"/>
    </sheetView>
  </sheetViews>
  <sheetFormatPr baseColWidth="10" defaultColWidth="9.1640625" defaultRowHeight="13"/>
  <cols>
    <col min="1" max="1" width="7.5" style="5" bestFit="1" customWidth="1"/>
    <col min="2" max="2" width="23.66406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41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58" t="s">
        <v>215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149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150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16</v>
      </c>
      <c r="B6" s="11" t="s">
        <v>166</v>
      </c>
      <c r="C6" s="11" t="s">
        <v>151</v>
      </c>
      <c r="D6" s="11" t="s">
        <v>152</v>
      </c>
      <c r="E6" s="12" t="s">
        <v>240</v>
      </c>
      <c r="F6" s="11" t="s">
        <v>202</v>
      </c>
      <c r="G6" s="28" t="s">
        <v>66</v>
      </c>
      <c r="H6" s="28" t="s">
        <v>153</v>
      </c>
      <c r="I6" s="28" t="s">
        <v>77</v>
      </c>
      <c r="J6" s="20"/>
      <c r="K6" s="13" t="str">
        <f>"50,0"</f>
        <v>50,0</v>
      </c>
      <c r="L6" s="13" t="str">
        <f>"66,7700"</f>
        <v>66,7700</v>
      </c>
      <c r="M6" s="11" t="s">
        <v>228</v>
      </c>
    </row>
    <row r="8" spans="1:13" ht="16">
      <c r="A8" s="46" t="s">
        <v>134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9" t="s">
        <v>16</v>
      </c>
      <c r="B9" s="22" t="s">
        <v>167</v>
      </c>
      <c r="C9" s="22" t="s">
        <v>154</v>
      </c>
      <c r="D9" s="22" t="s">
        <v>155</v>
      </c>
      <c r="E9" s="23" t="s">
        <v>240</v>
      </c>
      <c r="F9" s="22" t="s">
        <v>202</v>
      </c>
      <c r="G9" s="30" t="s">
        <v>31</v>
      </c>
      <c r="H9" s="35" t="s">
        <v>17</v>
      </c>
      <c r="I9" s="30" t="s">
        <v>17</v>
      </c>
      <c r="J9" s="29"/>
      <c r="K9" s="24" t="str">
        <f>"90,0"</f>
        <v>90,0</v>
      </c>
      <c r="L9" s="24" t="str">
        <f>"77,9580"</f>
        <v>77,9580</v>
      </c>
      <c r="M9" s="22"/>
    </row>
    <row r="10" spans="1:13">
      <c r="A10" s="31" t="s">
        <v>16</v>
      </c>
      <c r="B10" s="25" t="s">
        <v>168</v>
      </c>
      <c r="C10" s="25" t="s">
        <v>156</v>
      </c>
      <c r="D10" s="25" t="s">
        <v>157</v>
      </c>
      <c r="E10" s="26" t="s">
        <v>237</v>
      </c>
      <c r="F10" s="25" t="s">
        <v>203</v>
      </c>
      <c r="G10" s="32" t="s">
        <v>77</v>
      </c>
      <c r="H10" s="32" t="s">
        <v>21</v>
      </c>
      <c r="I10" s="33" t="s">
        <v>25</v>
      </c>
      <c r="J10" s="31"/>
      <c r="K10" s="27" t="str">
        <f>"55,0"</f>
        <v>55,0</v>
      </c>
      <c r="L10" s="27" t="str">
        <f>"49,1370"</f>
        <v>49,1370</v>
      </c>
      <c r="M10" s="25" t="s">
        <v>232</v>
      </c>
    </row>
    <row r="12" spans="1:13" ht="16">
      <c r="A12" s="46" t="s">
        <v>42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20" t="s">
        <v>16</v>
      </c>
      <c r="B13" s="11" t="s">
        <v>73</v>
      </c>
      <c r="C13" s="11" t="s">
        <v>224</v>
      </c>
      <c r="D13" s="11" t="s">
        <v>69</v>
      </c>
      <c r="E13" s="12" t="s">
        <v>238</v>
      </c>
      <c r="F13" s="11" t="s">
        <v>203</v>
      </c>
      <c r="G13" s="28" t="s">
        <v>35</v>
      </c>
      <c r="H13" s="28" t="s">
        <v>70</v>
      </c>
      <c r="I13" s="28" t="s">
        <v>79</v>
      </c>
      <c r="J13" s="20"/>
      <c r="K13" s="13" t="str">
        <f>"100,0"</f>
        <v>100,0</v>
      </c>
      <c r="L13" s="13" t="str">
        <f>"72,0000"</f>
        <v>72,0000</v>
      </c>
      <c r="M13" s="11" t="s">
        <v>232</v>
      </c>
    </row>
    <row r="15" spans="1:13" ht="16">
      <c r="A15" s="46" t="s">
        <v>54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20" t="s">
        <v>16</v>
      </c>
      <c r="B16" s="11" t="s">
        <v>169</v>
      </c>
      <c r="C16" s="11" t="s">
        <v>158</v>
      </c>
      <c r="D16" s="11" t="s">
        <v>159</v>
      </c>
      <c r="E16" s="12" t="s">
        <v>237</v>
      </c>
      <c r="F16" s="11" t="s">
        <v>202</v>
      </c>
      <c r="G16" s="28" t="s">
        <v>160</v>
      </c>
      <c r="H16" s="28" t="s">
        <v>161</v>
      </c>
      <c r="I16" s="34" t="s">
        <v>162</v>
      </c>
      <c r="J16" s="20"/>
      <c r="K16" s="13" t="str">
        <f>"330,0"</f>
        <v>330,0</v>
      </c>
      <c r="L16" s="13" t="str">
        <f>"189,8820"</f>
        <v>189,8820</v>
      </c>
      <c r="M16" s="11"/>
    </row>
    <row r="18" spans="1:13" ht="16">
      <c r="A18" s="46" t="s">
        <v>113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20" t="s">
        <v>16</v>
      </c>
      <c r="B19" s="11" t="s">
        <v>133</v>
      </c>
      <c r="C19" s="11" t="s">
        <v>115</v>
      </c>
      <c r="D19" s="11" t="s">
        <v>116</v>
      </c>
      <c r="E19" s="12" t="s">
        <v>237</v>
      </c>
      <c r="F19" s="11" t="s">
        <v>202</v>
      </c>
      <c r="G19" s="28" t="s">
        <v>163</v>
      </c>
      <c r="H19" s="28" t="s">
        <v>164</v>
      </c>
      <c r="I19" s="34" t="s">
        <v>165</v>
      </c>
      <c r="J19" s="20"/>
      <c r="K19" s="13" t="str">
        <f>"290,0"</f>
        <v>290,0</v>
      </c>
      <c r="L19" s="13" t="str">
        <f>"161,4720"</f>
        <v>161,4720</v>
      </c>
      <c r="M19" s="11" t="s">
        <v>228</v>
      </c>
    </row>
    <row r="21" spans="1:13" ht="16">
      <c r="F21" s="8"/>
      <c r="G21" s="5"/>
      <c r="K21" s="10"/>
      <c r="M21" s="7"/>
    </row>
    <row r="22" spans="1:13" ht="16">
      <c r="F22" s="8"/>
      <c r="G22" s="5"/>
      <c r="K22" s="10"/>
      <c r="M22" s="7"/>
    </row>
    <row r="23" spans="1:13" ht="16">
      <c r="F23" s="8"/>
      <c r="G23" s="5"/>
      <c r="K23" s="10"/>
      <c r="M23" s="7"/>
    </row>
    <row r="24" spans="1:13" ht="16">
      <c r="F24" s="8"/>
      <c r="G24" s="5"/>
      <c r="K24" s="10"/>
      <c r="M24" s="7"/>
    </row>
    <row r="25" spans="1:13" ht="16">
      <c r="F25" s="8"/>
      <c r="G25" s="5"/>
      <c r="K25" s="10"/>
      <c r="M25" s="7"/>
    </row>
    <row r="26" spans="1:13" ht="16">
      <c r="F26" s="8"/>
      <c r="G26" s="5"/>
      <c r="K26" s="10"/>
      <c r="M26" s="7"/>
    </row>
    <row r="27" spans="1:13" ht="16">
      <c r="F27" s="8"/>
      <c r="G27" s="5"/>
      <c r="K27" s="10"/>
      <c r="M27" s="7"/>
    </row>
    <row r="28" spans="1:13">
      <c r="G28" s="5"/>
      <c r="K28" s="10"/>
      <c r="M28" s="7"/>
    </row>
    <row r="29" spans="1:13" ht="18">
      <c r="C29" s="9"/>
      <c r="D29" s="9"/>
      <c r="E29" s="5"/>
      <c r="F29" s="6"/>
      <c r="G29" s="5"/>
      <c r="K29" s="10"/>
      <c r="M29" s="7"/>
    </row>
    <row r="30" spans="1:13" ht="16">
      <c r="C30" s="21"/>
      <c r="D30" s="21"/>
      <c r="E30" s="5"/>
      <c r="F30" s="6"/>
      <c r="G30" s="5"/>
      <c r="K30" s="10"/>
      <c r="M30" s="7"/>
    </row>
    <row r="31" spans="1:13" ht="14">
      <c r="C31" s="14"/>
      <c r="D31" s="15"/>
      <c r="E31" s="5"/>
      <c r="F31" s="6"/>
      <c r="G31" s="5"/>
      <c r="K31" s="10"/>
      <c r="M31" s="7"/>
    </row>
    <row r="32" spans="1:13" ht="14">
      <c r="C32" s="1"/>
      <c r="D32" s="1"/>
      <c r="E32" s="1"/>
      <c r="F32" s="42"/>
      <c r="G32" s="1"/>
      <c r="K32" s="10"/>
      <c r="M32" s="7"/>
    </row>
    <row r="33" spans="3:13">
      <c r="E33" s="10"/>
      <c r="F33" s="19"/>
      <c r="G33" s="18"/>
      <c r="K33" s="10"/>
      <c r="M33" s="7"/>
    </row>
    <row r="34" spans="3:13">
      <c r="E34" s="10"/>
      <c r="F34" s="19"/>
      <c r="G34" s="18"/>
      <c r="K34" s="10"/>
      <c r="M34" s="7"/>
    </row>
    <row r="35" spans="3:13">
      <c r="E35" s="5"/>
      <c r="F35" s="6"/>
      <c r="G35" s="5"/>
      <c r="K35" s="10"/>
      <c r="M35" s="7"/>
    </row>
    <row r="36" spans="3:13" ht="14">
      <c r="C36" s="14"/>
      <c r="D36" s="15"/>
      <c r="E36" s="5"/>
      <c r="F36" s="6"/>
      <c r="G36" s="5"/>
      <c r="K36" s="10"/>
      <c r="M36" s="7"/>
    </row>
    <row r="37" spans="3:13" ht="14">
      <c r="C37" s="1"/>
      <c r="D37" s="1"/>
      <c r="E37" s="1"/>
      <c r="F37" s="42"/>
      <c r="G37" s="1"/>
      <c r="K37" s="10"/>
      <c r="M37" s="7"/>
    </row>
    <row r="38" spans="3:13">
      <c r="E38" s="10"/>
      <c r="F38" s="19"/>
      <c r="G38" s="18"/>
      <c r="K38" s="10"/>
      <c r="M38" s="7"/>
    </row>
    <row r="39" spans="3:13">
      <c r="E39" s="5"/>
      <c r="F39" s="6"/>
      <c r="G39" s="5"/>
      <c r="K39" s="10"/>
      <c r="M39" s="7"/>
    </row>
    <row r="40" spans="3:13" ht="14">
      <c r="C40" s="14"/>
      <c r="D40" s="15"/>
      <c r="E40" s="5"/>
      <c r="F40" s="6"/>
      <c r="G40" s="5"/>
      <c r="K40" s="10"/>
      <c r="M40" s="7"/>
    </row>
    <row r="41" spans="3:13" ht="14">
      <c r="C41" s="1"/>
      <c r="D41" s="1"/>
      <c r="E41" s="1"/>
      <c r="F41" s="42"/>
      <c r="G41" s="1"/>
      <c r="K41" s="10"/>
      <c r="M41" s="7"/>
    </row>
    <row r="42" spans="3:13">
      <c r="E42" s="10"/>
      <c r="F42" s="19"/>
      <c r="G42" s="18"/>
      <c r="K42" s="10"/>
      <c r="M42" s="7"/>
    </row>
    <row r="43" spans="3:13">
      <c r="E43" s="10"/>
      <c r="F43" s="19"/>
      <c r="G43" s="18"/>
      <c r="K43" s="10"/>
      <c r="M43" s="7"/>
    </row>
    <row r="44" spans="3:13">
      <c r="E44" s="10"/>
      <c r="F44" s="19"/>
      <c r="G44" s="18"/>
      <c r="K44" s="10"/>
      <c r="M44" s="7"/>
    </row>
    <row r="45" spans="3:13">
      <c r="E45" s="5"/>
      <c r="F45" s="6"/>
      <c r="G45" s="5"/>
      <c r="K45" s="10"/>
      <c r="M45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A18:J18"/>
    <mergeCell ref="B3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4.83203125" style="5" customWidth="1"/>
    <col min="7" max="9" width="4.5" style="10" customWidth="1"/>
    <col min="10" max="10" width="4.83203125" style="10" customWidth="1"/>
    <col min="11" max="11" width="10.5" style="7" bestFit="1" customWidth="1"/>
    <col min="12" max="12" width="7.6640625" style="7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58" t="s">
        <v>216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s="2" customFormat="1" ht="62" customHeight="1" thickBot="1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1:13" s="1" customFormat="1" ht="12.75" customHeight="1">
      <c r="A3" s="66" t="s">
        <v>234</v>
      </c>
      <c r="B3" s="48" t="s">
        <v>0</v>
      </c>
      <c r="C3" s="68" t="s">
        <v>235</v>
      </c>
      <c r="D3" s="68" t="s">
        <v>6</v>
      </c>
      <c r="E3" s="52" t="s">
        <v>236</v>
      </c>
      <c r="F3" s="70" t="s">
        <v>5</v>
      </c>
      <c r="G3" s="70" t="s">
        <v>62</v>
      </c>
      <c r="H3" s="70"/>
      <c r="I3" s="70"/>
      <c r="J3" s="70"/>
      <c r="K3" s="52" t="s">
        <v>8</v>
      </c>
      <c r="L3" s="52" t="s">
        <v>3</v>
      </c>
      <c r="M3" s="54" t="s">
        <v>2</v>
      </c>
    </row>
    <row r="4" spans="1:13" s="1" customFormat="1" ht="21" customHeight="1" thickBot="1">
      <c r="A4" s="67"/>
      <c r="B4" s="49"/>
      <c r="C4" s="69"/>
      <c r="D4" s="69"/>
      <c r="E4" s="53"/>
      <c r="F4" s="69"/>
      <c r="G4" s="4">
        <v>1</v>
      </c>
      <c r="H4" s="4">
        <v>2</v>
      </c>
      <c r="I4" s="4">
        <v>3</v>
      </c>
      <c r="J4" s="4" t="s">
        <v>4</v>
      </c>
      <c r="K4" s="53"/>
      <c r="L4" s="53"/>
      <c r="M4" s="55"/>
    </row>
    <row r="5" spans="1:13" ht="16">
      <c r="A5" s="56" t="s">
        <v>9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16</v>
      </c>
      <c r="B6" s="11" t="s">
        <v>67</v>
      </c>
      <c r="C6" s="11" t="s">
        <v>225</v>
      </c>
      <c r="D6" s="11" t="s">
        <v>63</v>
      </c>
      <c r="E6" s="12" t="s">
        <v>240</v>
      </c>
      <c r="F6" s="11" t="s">
        <v>202</v>
      </c>
      <c r="G6" s="28" t="s">
        <v>64</v>
      </c>
      <c r="H6" s="28" t="s">
        <v>65</v>
      </c>
      <c r="I6" s="34" t="s">
        <v>66</v>
      </c>
      <c r="J6" s="20"/>
      <c r="K6" s="13" t="str">
        <f>"35,0"</f>
        <v>35,0</v>
      </c>
      <c r="L6" s="13" t="str">
        <f>"22,1095"</f>
        <v>22,1095</v>
      </c>
      <c r="M6" s="11" t="s">
        <v>227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21"/>
      <c r="D17" s="21"/>
      <c r="E17" s="5"/>
      <c r="F17" s="6"/>
      <c r="G17" s="5"/>
      <c r="K17" s="10"/>
      <c r="M17" s="7"/>
    </row>
    <row r="18" spans="3:13" ht="14">
      <c r="C18" s="14"/>
      <c r="D18" s="15"/>
      <c r="E18" s="5"/>
      <c r="F18" s="6"/>
      <c r="G18" s="5"/>
      <c r="K18" s="10"/>
      <c r="M18" s="7"/>
    </row>
    <row r="19" spans="3:13" ht="14">
      <c r="C19" s="1"/>
      <c r="D19" s="1"/>
      <c r="E19" s="1"/>
      <c r="F19" s="42"/>
      <c r="G19" s="1"/>
      <c r="K19" s="10"/>
      <c r="M19" s="7"/>
    </row>
    <row r="20" spans="3:13">
      <c r="E20" s="10"/>
      <c r="F20" s="19"/>
      <c r="G20" s="18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IPL Жим однослой</vt:lpstr>
      <vt:lpstr>СПР Жим СФО</vt:lpstr>
      <vt:lpstr>IPL Тяга без экипировки ДК</vt:lpstr>
      <vt:lpstr>IPL Тяга без экипировки</vt:lpstr>
      <vt:lpstr>СПР Жим стоя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2023-11-06T12:04:06Z</dcterms:modified>
</cp:coreProperties>
</file>