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Апрель/"/>
    </mc:Choice>
  </mc:AlternateContent>
  <xr:revisionPtr revIDLastSave="0" documentId="13_ncr:1_{AF3251DB-D85C-804A-86C0-AD3B5E46A6F4}" xr6:coauthVersionLast="45" xr6:coauthVersionMax="45" xr10:uidLastSave="{00000000-0000-0000-0000-000000000000}"/>
  <bookViews>
    <workbookView xWindow="480" yWindow="460" windowWidth="28320" windowHeight="16060" firstSheet="12" activeTab="16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" sheetId="7" r:id="rId3"/>
    <sheet name="IPL Жим без экипировки ДК" sheetId="9" r:id="rId4"/>
    <sheet name="IPL Жим без экипировки" sheetId="8" r:id="rId5"/>
    <sheet name="IPL Жим однослой" sheetId="10" r:id="rId6"/>
    <sheet name="WRPF Военный жим ДК" sheetId="17" r:id="rId7"/>
    <sheet name="WRPF Военный жим" sheetId="16" r:id="rId8"/>
    <sheet name="IPL Тяга без экипировки ДК" sheetId="12" r:id="rId9"/>
    <sheet name="IPL Тяга без экипировки" sheetId="11" r:id="rId10"/>
    <sheet name="СПР Пауэрспорт ДК" sheetId="24" r:id="rId11"/>
    <sheet name="СПР Жим стоя ДК" sheetId="21" r:id="rId12"/>
    <sheet name="СПР Подъем на бицепс ДК" sheetId="23" r:id="rId13"/>
    <sheet name="ФЖД Военный жим двоеборье" sheetId="25" r:id="rId14"/>
    <sheet name="ФЖД Любители жим максимум ДК" sheetId="28" r:id="rId15"/>
    <sheet name="ФЖД Армейский жим макс.ДК" sheetId="29" r:id="rId16"/>
    <sheet name="ФЖД Военный жим максимум" sheetId="30" r:id="rId17"/>
  </sheets>
  <definedNames>
    <definedName name="_FilterDatabase" localSheetId="1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25" l="1"/>
  <c r="L6" i="23"/>
  <c r="L6" i="17" l="1"/>
  <c r="K6" i="17"/>
  <c r="L6" i="30" l="1"/>
  <c r="K6" i="30"/>
  <c r="L6" i="29"/>
  <c r="K6" i="29"/>
  <c r="E6" i="29"/>
  <c r="L6" i="28"/>
  <c r="K6" i="28"/>
  <c r="E6" i="25"/>
  <c r="P6" i="24"/>
  <c r="O6" i="24"/>
  <c r="L15" i="23"/>
  <c r="K15" i="23"/>
  <c r="L12" i="23"/>
  <c r="K12" i="23"/>
  <c r="L9" i="23"/>
  <c r="K9" i="23"/>
  <c r="L6" i="21"/>
  <c r="K6" i="21"/>
  <c r="E6" i="16"/>
  <c r="L6" i="16" s="1"/>
  <c r="L6" i="12"/>
  <c r="K6" i="12"/>
  <c r="L12" i="11"/>
  <c r="K12" i="11"/>
  <c r="L9" i="11"/>
  <c r="K9" i="11"/>
  <c r="L6" i="11"/>
  <c r="K6" i="11"/>
  <c r="L6" i="10"/>
  <c r="K6" i="10"/>
  <c r="L13" i="9"/>
  <c r="K13" i="9"/>
  <c r="L12" i="9"/>
  <c r="K12" i="9"/>
  <c r="L9" i="9"/>
  <c r="K9" i="9"/>
  <c r="L6" i="9"/>
  <c r="K6" i="9"/>
  <c r="L9" i="8"/>
  <c r="K9" i="8"/>
  <c r="L6" i="8"/>
  <c r="K6" i="8"/>
  <c r="T6" i="7"/>
  <c r="S6" i="7"/>
  <c r="T9" i="6"/>
  <c r="S9" i="6"/>
  <c r="T6" i="6"/>
  <c r="S6" i="6"/>
  <c r="T6" i="5"/>
  <c r="S6" i="5"/>
</calcChain>
</file>

<file path=xl/sharedStrings.xml><?xml version="1.0" encoding="utf-8"?>
<sst xmlns="http://schemas.openxmlformats.org/spreadsheetml/2006/main" count="521" uniqueCount="174">
  <si>
    <t>ФИО</t>
  </si>
  <si>
    <t>Сумма</t>
  </si>
  <si>
    <t>Тренер</t>
  </si>
  <si>
    <t>Очки</t>
  </si>
  <si>
    <t>Рек</t>
  </si>
  <si>
    <t>Город/Область</t>
  </si>
  <si>
    <t>Вес</t>
  </si>
  <si>
    <t>Повторы</t>
  </si>
  <si>
    <t>Собственный 
вес</t>
  </si>
  <si>
    <t>Wilks</t>
  </si>
  <si>
    <t>Приседание</t>
  </si>
  <si>
    <t>Жим лёжа</t>
  </si>
  <si>
    <t>Становая тяга</t>
  </si>
  <si>
    <t>ВЕСОВАЯ КАТЕГОРИЯ   90</t>
  </si>
  <si>
    <t>Юноши 15-19 (31.05.2003)/19</t>
  </si>
  <si>
    <t>86,00</t>
  </si>
  <si>
    <t xml:space="preserve">Волгодонск/Ростовская область </t>
  </si>
  <si>
    <t>140,0</t>
  </si>
  <si>
    <t>150,0</t>
  </si>
  <si>
    <t>160,0</t>
  </si>
  <si>
    <t>100,0</t>
  </si>
  <si>
    <t>105,0</t>
  </si>
  <si>
    <t>110,0</t>
  </si>
  <si>
    <t>170,0</t>
  </si>
  <si>
    <t xml:space="preserve">Дубенко Родион </t>
  </si>
  <si>
    <t>1</t>
  </si>
  <si>
    <t>Дубенко Илья</t>
  </si>
  <si>
    <t>ВЕСОВАЯ КАТЕГОРИЯ   60</t>
  </si>
  <si>
    <t>59,90</t>
  </si>
  <si>
    <t>70,0</t>
  </si>
  <si>
    <t>85,0</t>
  </si>
  <si>
    <t>92,5</t>
  </si>
  <si>
    <t>50,0</t>
  </si>
  <si>
    <t>55,0</t>
  </si>
  <si>
    <t>60,0</t>
  </si>
  <si>
    <t>120,0</t>
  </si>
  <si>
    <t>125,0</t>
  </si>
  <si>
    <t>88,60</t>
  </si>
  <si>
    <t>155,0</t>
  </si>
  <si>
    <t>165,0</t>
  </si>
  <si>
    <t>115,0</t>
  </si>
  <si>
    <t>185,0</t>
  </si>
  <si>
    <t>192,5</t>
  </si>
  <si>
    <t>Соломенникова Елена</t>
  </si>
  <si>
    <t>Чертищев Евгений</t>
  </si>
  <si>
    <t>ВЕСОВАЯ КАТЕГОРИЯ   100</t>
  </si>
  <si>
    <t>99,20</t>
  </si>
  <si>
    <t>200,0</t>
  </si>
  <si>
    <t>127,5</t>
  </si>
  <si>
    <t>135,0</t>
  </si>
  <si>
    <t>175,0</t>
  </si>
  <si>
    <t>190,0</t>
  </si>
  <si>
    <t xml:space="preserve">Тиликин Андрей </t>
  </si>
  <si>
    <t>Козоброд Александр</t>
  </si>
  <si>
    <t>ВЕСОВАЯ КАТЕГОРИЯ   52</t>
  </si>
  <si>
    <t>Юноши 15-19 (26.01.2011)/12</t>
  </si>
  <si>
    <t>46,40</t>
  </si>
  <si>
    <t xml:space="preserve">Морозовск/Ростовская область </t>
  </si>
  <si>
    <t>40,0</t>
  </si>
  <si>
    <t>42,5</t>
  </si>
  <si>
    <t>45,0</t>
  </si>
  <si>
    <t xml:space="preserve">Шакиров Руслан </t>
  </si>
  <si>
    <t>ВЕСОВАЯ КАТЕГОРИЯ   67.5</t>
  </si>
  <si>
    <t>Юноши 15-19 (02.03.2006)/17</t>
  </si>
  <si>
    <t>66,60</t>
  </si>
  <si>
    <t>90,0</t>
  </si>
  <si>
    <t>97,5</t>
  </si>
  <si>
    <t>Результат</t>
  </si>
  <si>
    <t>Кутлунин Артем</t>
  </si>
  <si>
    <t>Долгов Александр</t>
  </si>
  <si>
    <t>Юноши 15-19 (04.05.2009)/13</t>
  </si>
  <si>
    <t>61,20</t>
  </si>
  <si>
    <t>72,5</t>
  </si>
  <si>
    <t>75,0</t>
  </si>
  <si>
    <t>ВЕСОВАЯ КАТЕГОРИЯ   82.5</t>
  </si>
  <si>
    <t>Открытая (01.02.1986)/37</t>
  </si>
  <si>
    <t>82,40</t>
  </si>
  <si>
    <t>ВЕСОВАЯ КАТЕГОРИЯ   110</t>
  </si>
  <si>
    <t>Открытая (13.10.1989)/33</t>
  </si>
  <si>
    <t>109,90</t>
  </si>
  <si>
    <t>180,0</t>
  </si>
  <si>
    <t>195,0</t>
  </si>
  <si>
    <t>Открытая (18.12.1990)/32</t>
  </si>
  <si>
    <t>106,80</t>
  </si>
  <si>
    <t>162,5</t>
  </si>
  <si>
    <t>167,5</t>
  </si>
  <si>
    <t>Донсков Иван</t>
  </si>
  <si>
    <t>Любимцев Алексей</t>
  </si>
  <si>
    <t>Магомедов Буньям</t>
  </si>
  <si>
    <t>2</t>
  </si>
  <si>
    <t>Романенко Дмитрий</t>
  </si>
  <si>
    <t>ВЕСОВАЯ КАТЕГОРИЯ   140</t>
  </si>
  <si>
    <t>127,20</t>
  </si>
  <si>
    <t>225,0</t>
  </si>
  <si>
    <t>232,5</t>
  </si>
  <si>
    <t>235,0</t>
  </si>
  <si>
    <t>Стуковин Александр</t>
  </si>
  <si>
    <t>65,00</t>
  </si>
  <si>
    <t>80,0</t>
  </si>
  <si>
    <t>Юноши 15-19 (01.04.2007)/16</t>
  </si>
  <si>
    <t>57,40</t>
  </si>
  <si>
    <t>Отрешко Ольга</t>
  </si>
  <si>
    <t>Лимарев Николай</t>
  </si>
  <si>
    <t>59,80</t>
  </si>
  <si>
    <t>132,5</t>
  </si>
  <si>
    <t>Смахтина Марина</t>
  </si>
  <si>
    <t>ВЕСОВАЯ КАТЕГОРИЯ   125</t>
  </si>
  <si>
    <t>124,00</t>
  </si>
  <si>
    <t>182,5</t>
  </si>
  <si>
    <t>Беспалов Вадим</t>
  </si>
  <si>
    <t>Горобцов Леонид</t>
  </si>
  <si>
    <t>Жим стоя</t>
  </si>
  <si>
    <t>66,40</t>
  </si>
  <si>
    <t>35,0</t>
  </si>
  <si>
    <t>ВЕСОВАЯ КАТЕГОРИЯ   75</t>
  </si>
  <si>
    <t>Открытая (21.03.1994)/29</t>
  </si>
  <si>
    <t>72,60</t>
  </si>
  <si>
    <t xml:space="preserve">Цимлянск/Ростовская область </t>
  </si>
  <si>
    <t>47,5</t>
  </si>
  <si>
    <t>80,20</t>
  </si>
  <si>
    <t>62,5</t>
  </si>
  <si>
    <t>65,0</t>
  </si>
  <si>
    <t>Открытая (29.04.1990)/32</t>
  </si>
  <si>
    <t>87,60</t>
  </si>
  <si>
    <t>Сухорада Иван</t>
  </si>
  <si>
    <t>Кондратьев Сергей</t>
  </si>
  <si>
    <t>Мозговой Игорь</t>
  </si>
  <si>
    <t>Мамедов Самир</t>
  </si>
  <si>
    <t>57,5</t>
  </si>
  <si>
    <t>ВЕСОВАЯ КАТЕГОРИЯ   130</t>
  </si>
  <si>
    <t>Wilks/Залуцкий</t>
  </si>
  <si>
    <t>130,0</t>
  </si>
  <si>
    <t>Мастера 40-44 (06.09.1980)/42</t>
  </si>
  <si>
    <t>Мастера 40-44 (02.01.1982)/41</t>
  </si>
  <si>
    <t>Мастера 40-44 (15.12.1979)/43</t>
  </si>
  <si>
    <t>Мастера 40-44 (04.02.1983)/40</t>
  </si>
  <si>
    <t>Мастера 40-44 (20.04.1979)/44</t>
  </si>
  <si>
    <t>Юниорки 20-23 (05.07.2000)/22</t>
  </si>
  <si>
    <t>Мастера 45-49 (05.02.1975)/48</t>
  </si>
  <si>
    <t>Юноши 13-19 (04.05.2009)/13</t>
  </si>
  <si>
    <t>Юноши 13-19 (26.10.2009)/13</t>
  </si>
  <si>
    <t>Юноши 13-19 (09.04.2004)/19</t>
  </si>
  <si>
    <t>Открытый мастерский турнир «Большая Излучина»
IPL Пауэрлифтинг без экипировки ДК
Волгодонск/Ростовская область, 22-23 апреля 2023 года</t>
  </si>
  <si>
    <t>Открытый мастерский турнир «Большая Излучина»
IPL Пауэрлифтинг без экипировки
Волгодонск/Ростовская область, 22-23 апреля 2023 года</t>
  </si>
  <si>
    <t>Открытый мастерский турнир «Большая Излучина»
IPL Пауэрлифтинг в бинтах
Волгодонск/Ростовская область, 22-23 апреля 2023 года</t>
  </si>
  <si>
    <t>Открытый мастерский турнир «Большая Излучина»
IPL Жим лежа без экипировки ДК
Волгодонск/Ростовская область, 22-23 апреля 2023 года</t>
  </si>
  <si>
    <t>Открытый мастерский турнир «Большая Излучина»
IPL Жим лежа без экипировки
Волгодонск/Ростовская область, 22-23 апреля 2023 года</t>
  </si>
  <si>
    <t>Открытый мастерский турнир «Большая Излучина»
IPL Жим лежа в однослойной экипировке
Волгодонск/Ростовская область, 22-23 апреля 2023 года</t>
  </si>
  <si>
    <t>Открытый мастерский турнир «Большая Излучина»
WRPF Военный жим лежа с ДК
Волгодонск/Ростовская область, 22-23 апреля 2023 года</t>
  </si>
  <si>
    <t>Открытый мастерский турнир «Большая Излучина»
WRPF Военный жим лежа
Волгодонск/Ростовская область, 22-23 апреля 2023 года</t>
  </si>
  <si>
    <t>Открытый мастерский турнир «Большая Излучина»
IPL Становая тяга без экипировки ДК
Волгодонск/Ростовская область, 22-23 апреля 2023 года</t>
  </si>
  <si>
    <t>Открытый мастерский турнир «Большая Излучина»
IPL Становая тяга без экипировки
Волгодонск/Ростовская область, 22-23 апреля 2023 года</t>
  </si>
  <si>
    <t>Открытый мастерский турнир «Большая Излучина»
СПР Пауэрспорт ДК
Волгодонск/Ростовская область, 22-23 апреля 2023 года</t>
  </si>
  <si>
    <t>Открытый мастерский турнир «Большая Излучина»
СПР Жим штанги стоя ДК
Волгодонск/Ростовская область, 22-23 апреля 2023 года</t>
  </si>
  <si>
    <t>Открытый мастерский турнир «Большая Излучина»
СПР Строгий подъем штанги на бицепс ДК
Волгодонск/Ростовская область, 22-23 апреля 2023 года</t>
  </si>
  <si>
    <t>Открытый мастерский турнир «Большая Излучина»
ФЖД Военный жим двоеборье
Волгодонск/Ростовская область, 22-23 апреля 2023 года</t>
  </si>
  <si>
    <t>Капнин Александр</t>
  </si>
  <si>
    <t>Жим</t>
  </si>
  <si>
    <t>Ростов-на-Дону/Ростовская область</t>
  </si>
  <si>
    <t>Открытый мастерский турнир «Большая Излучина»
ФЖД Любители жим на максимум ДК
Волгодонск/Ростовская область, 22-23 апреля 2023 года</t>
  </si>
  <si>
    <t>Открытый мастерский турнир «Большая Излучина»
ФЖД Армейский жим на максимум ДК
Волгодонск/Ростовская область, 22-23 апреля 2023 года</t>
  </si>
  <si>
    <t>Открытый мастерский турнир «Большая Излучина»
ФЖД Военный жим на максимум
Волгодонск/Ростовская область, 22-23 апреля 2023 года</t>
  </si>
  <si>
    <t>Многоповторный жим</t>
  </si>
  <si>
    <t xml:space="preserve">Ростов-на-Дону/Ростовская область </t>
  </si>
  <si>
    <t>№</t>
  </si>
  <si>
    <t>жим</t>
  </si>
  <si>
    <t>тяга</t>
  </si>
  <si>
    <t xml:space="preserve">
Дата рождения/Возраст</t>
  </si>
  <si>
    <t>Возрастная группа</t>
  </si>
  <si>
    <t>M1</t>
  </si>
  <si>
    <t>T</t>
  </si>
  <si>
    <t>O</t>
  </si>
  <si>
    <t>J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</si>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</sst>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b/>
      <strike/>
      <sz val="10"/>
      <color theme="5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0" style="5" bestFit="1" customWidth="1"/>
    <col min="7" max="9" width="5.5" style="14" customWidth="1"/>
    <col min="10" max="10" width="4.83203125" style="14" customWidth="1"/>
    <col min="11" max="13" width="5.5" style="14" customWidth="1"/>
    <col min="14" max="14" width="4.83203125" style="14" customWidth="1"/>
    <col min="15" max="17" width="5.5" style="14" customWidth="1"/>
    <col min="18" max="18" width="4.83203125" style="14" customWidth="1"/>
    <col min="19" max="19" width="7.83203125" style="6" bestFit="1" customWidth="1"/>
    <col min="20" max="20" width="8.5" style="6" bestFit="1" customWidth="1"/>
    <col min="21" max="21" width="23.5" style="5" customWidth="1"/>
    <col min="22" max="16384" width="9.1640625" style="3"/>
  </cols>
  <sheetData>
    <row r="1" spans="1:21" s="2" customFormat="1" ht="29" customHeight="1">
      <c r="A1" s="45" t="s">
        <v>142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164</v>
      </c>
      <c r="B3" s="37" t="s">
        <v>0</v>
      </c>
      <c r="C3" s="55" t="s">
        <v>167</v>
      </c>
      <c r="D3" s="55" t="s">
        <v>8</v>
      </c>
      <c r="E3" s="39" t="s">
        <v>168</v>
      </c>
      <c r="F3" s="57" t="s">
        <v>5</v>
      </c>
      <c r="G3" s="57" t="s">
        <v>10</v>
      </c>
      <c r="H3" s="57"/>
      <c r="I3" s="57"/>
      <c r="J3" s="57"/>
      <c r="K3" s="57" t="s">
        <v>11</v>
      </c>
      <c r="L3" s="57"/>
      <c r="M3" s="57"/>
      <c r="N3" s="57"/>
      <c r="O3" s="57" t="s">
        <v>12</v>
      </c>
      <c r="P3" s="57"/>
      <c r="Q3" s="57"/>
      <c r="R3" s="57"/>
      <c r="S3" s="39" t="s">
        <v>1</v>
      </c>
      <c r="T3" s="39" t="s">
        <v>3</v>
      </c>
      <c r="U3" s="41" t="s">
        <v>2</v>
      </c>
    </row>
    <row r="4" spans="1:21" s="1" customFormat="1" ht="21" customHeight="1" thickBot="1">
      <c r="A4" s="54"/>
      <c r="B4" s="38"/>
      <c r="C4" s="56"/>
      <c r="D4" s="56"/>
      <c r="E4" s="40"/>
      <c r="F4" s="5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0"/>
      <c r="T4" s="40"/>
      <c r="U4" s="42"/>
    </row>
    <row r="5" spans="1:21" ht="16">
      <c r="A5" s="43" t="s">
        <v>27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1">
      <c r="A6" s="17" t="s">
        <v>25</v>
      </c>
      <c r="B6" s="7" t="s">
        <v>43</v>
      </c>
      <c r="C6" s="7" t="s">
        <v>132</v>
      </c>
      <c r="D6" s="7" t="s">
        <v>28</v>
      </c>
      <c r="E6" s="8" t="s">
        <v>169</v>
      </c>
      <c r="F6" s="7" t="s">
        <v>16</v>
      </c>
      <c r="G6" s="15" t="s">
        <v>29</v>
      </c>
      <c r="H6" s="15" t="s">
        <v>30</v>
      </c>
      <c r="I6" s="15" t="s">
        <v>31</v>
      </c>
      <c r="J6" s="17"/>
      <c r="K6" s="15" t="s">
        <v>32</v>
      </c>
      <c r="L6" s="15" t="s">
        <v>33</v>
      </c>
      <c r="M6" s="15" t="s">
        <v>34</v>
      </c>
      <c r="N6" s="17"/>
      <c r="O6" s="15" t="s">
        <v>22</v>
      </c>
      <c r="P6" s="15" t="s">
        <v>35</v>
      </c>
      <c r="Q6" s="16" t="s">
        <v>36</v>
      </c>
      <c r="R6" s="17"/>
      <c r="S6" s="9" t="str">
        <f>"272,5"</f>
        <v>272,5</v>
      </c>
      <c r="T6" s="9" t="str">
        <f>"236,0283"</f>
        <v>236,0283</v>
      </c>
      <c r="U6" s="7" t="s">
        <v>110</v>
      </c>
    </row>
    <row r="8" spans="1:21" ht="16">
      <c r="A8" s="35" t="s">
        <v>13</v>
      </c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21">
      <c r="A9" s="17" t="s">
        <v>25</v>
      </c>
      <c r="B9" s="7" t="s">
        <v>44</v>
      </c>
      <c r="C9" s="7" t="s">
        <v>133</v>
      </c>
      <c r="D9" s="7" t="s">
        <v>37</v>
      </c>
      <c r="E9" s="8" t="s">
        <v>169</v>
      </c>
      <c r="F9" s="7" t="s">
        <v>16</v>
      </c>
      <c r="G9" s="15" t="s">
        <v>38</v>
      </c>
      <c r="H9" s="15" t="s">
        <v>19</v>
      </c>
      <c r="I9" s="15" t="s">
        <v>39</v>
      </c>
      <c r="J9" s="17"/>
      <c r="K9" s="15" t="s">
        <v>20</v>
      </c>
      <c r="L9" s="15" t="s">
        <v>22</v>
      </c>
      <c r="M9" s="16" t="s">
        <v>40</v>
      </c>
      <c r="N9" s="17"/>
      <c r="O9" s="15" t="s">
        <v>23</v>
      </c>
      <c r="P9" s="15" t="s">
        <v>41</v>
      </c>
      <c r="Q9" s="16" t="s">
        <v>42</v>
      </c>
      <c r="R9" s="17"/>
      <c r="S9" s="9" t="str">
        <f>"460,0"</f>
        <v>460,0</v>
      </c>
      <c r="T9" s="9" t="str">
        <f>"297,5363"</f>
        <v>297,5363</v>
      </c>
      <c r="U9" s="7"/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5">
    <pageSetUpPr fitToPage="1"/>
  </sheetPr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3.5" style="5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30" style="5" bestFit="1" customWidth="1"/>
    <col min="7" max="9" width="5.5" style="14" customWidth="1"/>
    <col min="10" max="10" width="4.83203125" style="14" customWidth="1"/>
    <col min="11" max="13" width="5.5" style="14" customWidth="1"/>
    <col min="14" max="14" width="4.83203125" style="14" customWidth="1"/>
    <col min="15" max="17" width="5.5" style="14" customWidth="1"/>
    <col min="18" max="18" width="4.83203125" style="14" customWidth="1"/>
    <col min="19" max="19" width="7.83203125" style="6" bestFit="1" customWidth="1"/>
    <col min="20" max="20" width="8.5" style="6" bestFit="1" customWidth="1"/>
    <col min="21" max="21" width="18.33203125" style="5" customWidth="1"/>
    <col min="22" max="16384" width="9.1640625" style="3"/>
  </cols>
  <sheetData>
    <row r="1" spans="1:21" s="2" customFormat="1" ht="29" customHeight="1">
      <c r="A1" s="45" t="s">
        <v>143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164</v>
      </c>
      <c r="B3" s="37" t="s">
        <v>0</v>
      </c>
      <c r="C3" s="55" t="s">
        <v>167</v>
      </c>
      <c r="D3" s="55" t="s">
        <v>8</v>
      </c>
      <c r="E3" s="39" t="s">
        <v>168</v>
      </c>
      <c r="F3" s="57" t="s">
        <v>5</v>
      </c>
      <c r="G3" s="57" t="s">
        <v>10</v>
      </c>
      <c r="H3" s="57"/>
      <c r="I3" s="57"/>
      <c r="J3" s="57"/>
      <c r="K3" s="57" t="s">
        <v>11</v>
      </c>
      <c r="L3" s="57"/>
      <c r="M3" s="57"/>
      <c r="N3" s="57"/>
      <c r="O3" s="57" t="s">
        <v>12</v>
      </c>
      <c r="P3" s="57"/>
      <c r="Q3" s="57"/>
      <c r="R3" s="57"/>
      <c r="S3" s="39" t="s">
        <v>1</v>
      </c>
      <c r="T3" s="39" t="s">
        <v>3</v>
      </c>
      <c r="U3" s="41" t="s">
        <v>2</v>
      </c>
    </row>
    <row r="4" spans="1:21" s="1" customFormat="1" ht="21" customHeight="1" thickBot="1">
      <c r="A4" s="54"/>
      <c r="B4" s="38"/>
      <c r="C4" s="56"/>
      <c r="D4" s="56"/>
      <c r="E4" s="40"/>
      <c r="F4" s="5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0"/>
      <c r="T4" s="40"/>
      <c r="U4" s="42"/>
    </row>
    <row r="5" spans="1:21" ht="16">
      <c r="A5" s="43" t="s">
        <v>13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1">
      <c r="A6" s="17" t="s">
        <v>25</v>
      </c>
      <c r="B6" s="7" t="s">
        <v>26</v>
      </c>
      <c r="C6" s="7" t="s">
        <v>14</v>
      </c>
      <c r="D6" s="7" t="s">
        <v>15</v>
      </c>
      <c r="E6" s="8" t="s">
        <v>170</v>
      </c>
      <c r="F6" s="7" t="s">
        <v>16</v>
      </c>
      <c r="G6" s="15" t="s">
        <v>17</v>
      </c>
      <c r="H6" s="15" t="s">
        <v>18</v>
      </c>
      <c r="I6" s="16" t="s">
        <v>19</v>
      </c>
      <c r="J6" s="17"/>
      <c r="K6" s="15" t="s">
        <v>20</v>
      </c>
      <c r="L6" s="15" t="s">
        <v>21</v>
      </c>
      <c r="M6" s="15" t="s">
        <v>22</v>
      </c>
      <c r="N6" s="17"/>
      <c r="O6" s="15" t="s">
        <v>18</v>
      </c>
      <c r="P6" s="15" t="s">
        <v>19</v>
      </c>
      <c r="Q6" s="15" t="s">
        <v>23</v>
      </c>
      <c r="R6" s="17"/>
      <c r="S6" s="9" t="str">
        <f>"430,0"</f>
        <v>430,0</v>
      </c>
      <c r="T6" s="9" t="str">
        <f>"281,2200"</f>
        <v>281,2200</v>
      </c>
      <c r="U6" s="7" t="s">
        <v>24</v>
      </c>
    </row>
  </sheetData>
  <mergeCells count="14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B3:B4"/>
    <mergeCell ref="E3:E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0" style="5" bestFit="1" customWidth="1"/>
    <col min="7" max="9" width="5.5" style="14" customWidth="1"/>
    <col min="10" max="10" width="4.83203125" style="14" customWidth="1"/>
    <col min="11" max="13" width="5.5" style="14" customWidth="1"/>
    <col min="14" max="14" width="4.83203125" style="14" customWidth="1"/>
    <col min="15" max="17" width="5.5" style="14" customWidth="1"/>
    <col min="18" max="18" width="4.83203125" style="14" customWidth="1"/>
    <col min="19" max="19" width="7.83203125" style="6" bestFit="1" customWidth="1"/>
    <col min="20" max="20" width="8.5" style="6" bestFit="1" customWidth="1"/>
    <col min="21" max="21" width="18.1640625" style="5" customWidth="1"/>
    <col min="22" max="16384" width="9.1640625" style="3"/>
  </cols>
  <sheetData>
    <row r="1" spans="1:21" s="2" customFormat="1" ht="29" customHeight="1">
      <c r="A1" s="45" t="s">
        <v>144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164</v>
      </c>
      <c r="B3" s="37" t="s">
        <v>0</v>
      </c>
      <c r="C3" s="55" t="s">
        <v>167</v>
      </c>
      <c r="D3" s="55" t="s">
        <v>8</v>
      </c>
      <c r="E3" s="39" t="s">
        <v>168</v>
      </c>
      <c r="F3" s="57" t="s">
        <v>5</v>
      </c>
      <c r="G3" s="57" t="s">
        <v>10</v>
      </c>
      <c r="H3" s="57"/>
      <c r="I3" s="57"/>
      <c r="J3" s="57"/>
      <c r="K3" s="57" t="s">
        <v>11</v>
      </c>
      <c r="L3" s="57"/>
      <c r="M3" s="57"/>
      <c r="N3" s="57"/>
      <c r="O3" s="57" t="s">
        <v>12</v>
      </c>
      <c r="P3" s="57"/>
      <c r="Q3" s="57"/>
      <c r="R3" s="57"/>
      <c r="S3" s="39" t="s">
        <v>1</v>
      </c>
      <c r="T3" s="39" t="s">
        <v>3</v>
      </c>
      <c r="U3" s="41" t="s">
        <v>2</v>
      </c>
    </row>
    <row r="4" spans="1:21" s="1" customFormat="1" ht="21" customHeight="1" thickBot="1">
      <c r="A4" s="54"/>
      <c r="B4" s="38"/>
      <c r="C4" s="56"/>
      <c r="D4" s="56"/>
      <c r="E4" s="40"/>
      <c r="F4" s="5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0"/>
      <c r="T4" s="40"/>
      <c r="U4" s="42"/>
    </row>
    <row r="5" spans="1:21" ht="16">
      <c r="A5" s="43" t="s">
        <v>45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1">
      <c r="A6" s="17" t="s">
        <v>25</v>
      </c>
      <c r="B6" s="7" t="s">
        <v>53</v>
      </c>
      <c r="C6" s="7" t="s">
        <v>134</v>
      </c>
      <c r="D6" s="7" t="s">
        <v>46</v>
      </c>
      <c r="E6" s="8" t="s">
        <v>169</v>
      </c>
      <c r="F6" s="7" t="s">
        <v>16</v>
      </c>
      <c r="G6" s="15" t="s">
        <v>23</v>
      </c>
      <c r="H6" s="15" t="s">
        <v>41</v>
      </c>
      <c r="I6" s="15" t="s">
        <v>47</v>
      </c>
      <c r="J6" s="17"/>
      <c r="K6" s="15" t="s">
        <v>48</v>
      </c>
      <c r="L6" s="15" t="s">
        <v>49</v>
      </c>
      <c r="M6" s="16" t="s">
        <v>17</v>
      </c>
      <c r="N6" s="17"/>
      <c r="O6" s="15" t="s">
        <v>50</v>
      </c>
      <c r="P6" s="15" t="s">
        <v>51</v>
      </c>
      <c r="Q6" s="15" t="s">
        <v>47</v>
      </c>
      <c r="R6" s="17"/>
      <c r="S6" s="9" t="str">
        <f>"535,0"</f>
        <v>535,0</v>
      </c>
      <c r="T6" s="9" t="str">
        <f>"335,8178"</f>
        <v>335,8178</v>
      </c>
      <c r="U6" s="7" t="s">
        <v>52</v>
      </c>
    </row>
    <row r="8" spans="1:21">
      <c r="E8" s="5"/>
      <c r="F8" s="10"/>
      <c r="G8" s="5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3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30" style="5" bestFit="1" customWidth="1"/>
    <col min="7" max="9" width="5.5" style="14" customWidth="1"/>
    <col min="10" max="10" width="4.83203125" style="14" customWidth="1"/>
    <col min="11" max="11" width="10.5" style="6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45" t="s">
        <v>145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164</v>
      </c>
      <c r="B3" s="37" t="s">
        <v>0</v>
      </c>
      <c r="C3" s="55" t="s">
        <v>167</v>
      </c>
      <c r="D3" s="55" t="s">
        <v>8</v>
      </c>
      <c r="E3" s="39" t="s">
        <v>168</v>
      </c>
      <c r="F3" s="57" t="s">
        <v>5</v>
      </c>
      <c r="G3" s="57" t="s">
        <v>11</v>
      </c>
      <c r="H3" s="57"/>
      <c r="I3" s="57"/>
      <c r="J3" s="57"/>
      <c r="K3" s="39" t="s">
        <v>67</v>
      </c>
      <c r="L3" s="39" t="s">
        <v>3</v>
      </c>
      <c r="M3" s="41" t="s">
        <v>2</v>
      </c>
    </row>
    <row r="4" spans="1:13" s="1" customFormat="1" ht="21" customHeight="1" thickBot="1">
      <c r="A4" s="54"/>
      <c r="B4" s="38"/>
      <c r="C4" s="56"/>
      <c r="D4" s="56"/>
      <c r="E4" s="40"/>
      <c r="F4" s="56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62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7" t="s">
        <v>25</v>
      </c>
      <c r="B6" s="7" t="s">
        <v>86</v>
      </c>
      <c r="C6" s="7" t="s">
        <v>70</v>
      </c>
      <c r="D6" s="7" t="s">
        <v>71</v>
      </c>
      <c r="E6" s="8" t="s">
        <v>170</v>
      </c>
      <c r="F6" s="7" t="s">
        <v>57</v>
      </c>
      <c r="G6" s="15" t="s">
        <v>29</v>
      </c>
      <c r="H6" s="15" t="s">
        <v>72</v>
      </c>
      <c r="I6" s="15" t="s">
        <v>73</v>
      </c>
      <c r="J6" s="17"/>
      <c r="K6" s="9" t="str">
        <f>"75,0"</f>
        <v>75,0</v>
      </c>
      <c r="L6" s="9" t="str">
        <f>"62,8350"</f>
        <v>62,8350</v>
      </c>
      <c r="M6" s="7" t="s">
        <v>61</v>
      </c>
    </row>
    <row r="8" spans="1:13" ht="16">
      <c r="A8" s="35" t="s">
        <v>74</v>
      </c>
      <c r="B8" s="35"/>
      <c r="C8" s="36"/>
      <c r="D8" s="36"/>
      <c r="E8" s="36"/>
      <c r="F8" s="36"/>
      <c r="G8" s="36"/>
      <c r="H8" s="36"/>
      <c r="I8" s="36"/>
      <c r="J8" s="36"/>
    </row>
    <row r="9" spans="1:13">
      <c r="A9" s="17" t="s">
        <v>25</v>
      </c>
      <c r="B9" s="7" t="s">
        <v>87</v>
      </c>
      <c r="C9" s="7" t="s">
        <v>75</v>
      </c>
      <c r="D9" s="7" t="s">
        <v>76</v>
      </c>
      <c r="E9" s="8" t="s">
        <v>171</v>
      </c>
      <c r="F9" s="7" t="s">
        <v>16</v>
      </c>
      <c r="G9" s="15" t="s">
        <v>35</v>
      </c>
      <c r="H9" s="15" t="s">
        <v>49</v>
      </c>
      <c r="I9" s="15" t="s">
        <v>17</v>
      </c>
      <c r="J9" s="17"/>
      <c r="K9" s="9" t="str">
        <f>"140,0"</f>
        <v>140,0</v>
      </c>
      <c r="L9" s="9" t="str">
        <f>"93,8560"</f>
        <v>93,8560</v>
      </c>
      <c r="M9" s="7" t="s">
        <v>52</v>
      </c>
    </row>
    <row r="11" spans="1:13" ht="16">
      <c r="A11" s="35" t="s">
        <v>77</v>
      </c>
      <c r="B11" s="35"/>
      <c r="C11" s="36"/>
      <c r="D11" s="36"/>
      <c r="E11" s="36"/>
      <c r="F11" s="36"/>
      <c r="G11" s="36"/>
      <c r="H11" s="36"/>
      <c r="I11" s="36"/>
      <c r="J11" s="36"/>
    </row>
    <row r="12" spans="1:13">
      <c r="A12" s="24" t="s">
        <v>25</v>
      </c>
      <c r="B12" s="18" t="s">
        <v>88</v>
      </c>
      <c r="C12" s="18" t="s">
        <v>78</v>
      </c>
      <c r="D12" s="18" t="s">
        <v>79</v>
      </c>
      <c r="E12" s="19" t="s">
        <v>171</v>
      </c>
      <c r="F12" s="18" t="s">
        <v>158</v>
      </c>
      <c r="G12" s="25" t="s">
        <v>80</v>
      </c>
      <c r="H12" s="25" t="s">
        <v>51</v>
      </c>
      <c r="I12" s="25" t="s">
        <v>81</v>
      </c>
      <c r="J12" s="24"/>
      <c r="K12" s="20" t="str">
        <f>"195,0"</f>
        <v>195,0</v>
      </c>
      <c r="L12" s="20" t="str">
        <f>"114,7965"</f>
        <v>114,7965</v>
      </c>
      <c r="M12" s="18"/>
    </row>
    <row r="13" spans="1:13">
      <c r="A13" s="26" t="s">
        <v>89</v>
      </c>
      <c r="B13" s="21" t="s">
        <v>90</v>
      </c>
      <c r="C13" s="21" t="s">
        <v>82</v>
      </c>
      <c r="D13" s="21" t="s">
        <v>83</v>
      </c>
      <c r="E13" s="22" t="s">
        <v>171</v>
      </c>
      <c r="F13" s="21" t="s">
        <v>16</v>
      </c>
      <c r="G13" s="27" t="s">
        <v>84</v>
      </c>
      <c r="H13" s="28" t="s">
        <v>85</v>
      </c>
      <c r="I13" s="28" t="s">
        <v>85</v>
      </c>
      <c r="J13" s="26"/>
      <c r="K13" s="23" t="str">
        <f>"162,5"</f>
        <v>162,5</v>
      </c>
      <c r="L13" s="23" t="str">
        <f>"96,5412"</f>
        <v>96,5412</v>
      </c>
      <c r="M13" s="21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1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9.6640625" style="5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30" style="5" bestFit="1" customWidth="1"/>
    <col min="7" max="9" width="5.5" style="14" customWidth="1"/>
    <col min="10" max="10" width="4.83203125" style="14" customWidth="1"/>
    <col min="11" max="11" width="10.5" style="6" bestFit="1" customWidth="1"/>
    <col min="12" max="12" width="7.5" style="6" bestFit="1" customWidth="1"/>
    <col min="13" max="13" width="29" style="5" bestFit="1" customWidth="1"/>
    <col min="14" max="16384" width="9.1640625" style="3"/>
  </cols>
  <sheetData>
    <row r="1" spans="1:13" s="2" customFormat="1" ht="29" customHeight="1">
      <c r="A1" s="45" t="s">
        <v>146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164</v>
      </c>
      <c r="B3" s="37" t="s">
        <v>0</v>
      </c>
      <c r="C3" s="55" t="s">
        <v>167</v>
      </c>
      <c r="D3" s="55" t="s">
        <v>8</v>
      </c>
      <c r="E3" s="39" t="s">
        <v>168</v>
      </c>
      <c r="F3" s="57" t="s">
        <v>5</v>
      </c>
      <c r="G3" s="57" t="s">
        <v>11</v>
      </c>
      <c r="H3" s="57"/>
      <c r="I3" s="57"/>
      <c r="J3" s="57"/>
      <c r="K3" s="39" t="s">
        <v>67</v>
      </c>
      <c r="L3" s="39" t="s">
        <v>3</v>
      </c>
      <c r="M3" s="41" t="s">
        <v>2</v>
      </c>
    </row>
    <row r="4" spans="1:13" s="1" customFormat="1" ht="21" customHeight="1" thickBot="1">
      <c r="A4" s="54"/>
      <c r="B4" s="38"/>
      <c r="C4" s="56"/>
      <c r="D4" s="56"/>
      <c r="E4" s="40"/>
      <c r="F4" s="56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54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7" t="s">
        <v>25</v>
      </c>
      <c r="B6" s="7" t="s">
        <v>68</v>
      </c>
      <c r="C6" s="7" t="s">
        <v>55</v>
      </c>
      <c r="D6" s="7" t="s">
        <v>56</v>
      </c>
      <c r="E6" s="8" t="s">
        <v>170</v>
      </c>
      <c r="F6" s="7" t="s">
        <v>57</v>
      </c>
      <c r="G6" s="15" t="s">
        <v>58</v>
      </c>
      <c r="H6" s="15" t="s">
        <v>59</v>
      </c>
      <c r="I6" s="16" t="s">
        <v>60</v>
      </c>
      <c r="J6" s="17"/>
      <c r="K6" s="9" t="str">
        <f>"42,5"</f>
        <v>42,5</v>
      </c>
      <c r="L6" s="9" t="str">
        <f>"47,2812"</f>
        <v>47,2812</v>
      </c>
      <c r="M6" s="7" t="s">
        <v>61</v>
      </c>
    </row>
    <row r="8" spans="1:13" ht="16">
      <c r="A8" s="35" t="s">
        <v>62</v>
      </c>
      <c r="B8" s="35"/>
      <c r="C8" s="36"/>
      <c r="D8" s="36"/>
      <c r="E8" s="36"/>
      <c r="F8" s="36"/>
      <c r="G8" s="36"/>
      <c r="H8" s="36"/>
      <c r="I8" s="36"/>
      <c r="J8" s="36"/>
    </row>
    <row r="9" spans="1:13">
      <c r="A9" s="17" t="s">
        <v>25</v>
      </c>
      <c r="B9" s="7" t="s">
        <v>69</v>
      </c>
      <c r="C9" s="7" t="s">
        <v>63</v>
      </c>
      <c r="D9" s="7" t="s">
        <v>64</v>
      </c>
      <c r="E9" s="8" t="s">
        <v>170</v>
      </c>
      <c r="F9" s="7" t="s">
        <v>16</v>
      </c>
      <c r="G9" s="15" t="s">
        <v>65</v>
      </c>
      <c r="H9" s="15" t="s">
        <v>66</v>
      </c>
      <c r="I9" s="16" t="s">
        <v>20</v>
      </c>
      <c r="J9" s="17"/>
      <c r="K9" s="9" t="str">
        <f>"97,5"</f>
        <v>97,5</v>
      </c>
      <c r="L9" s="9" t="str">
        <f>"75,9915"</f>
        <v>75,9915</v>
      </c>
      <c r="M9" s="7" t="s">
        <v>156</v>
      </c>
    </row>
    <row r="11" spans="1:13">
      <c r="E11" s="5"/>
      <c r="F11" s="10"/>
      <c r="G11" s="5"/>
      <c r="K11" s="14"/>
      <c r="M11" s="6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0" style="5" bestFit="1" customWidth="1"/>
    <col min="7" max="9" width="5.5" style="14" customWidth="1"/>
    <col min="10" max="10" width="4.83203125" style="14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5" t="s">
        <v>147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164</v>
      </c>
      <c r="B3" s="37" t="s">
        <v>0</v>
      </c>
      <c r="C3" s="55" t="s">
        <v>167</v>
      </c>
      <c r="D3" s="55" t="s">
        <v>8</v>
      </c>
      <c r="E3" s="39" t="s">
        <v>168</v>
      </c>
      <c r="F3" s="57" t="s">
        <v>5</v>
      </c>
      <c r="G3" s="57" t="s">
        <v>11</v>
      </c>
      <c r="H3" s="57"/>
      <c r="I3" s="57"/>
      <c r="J3" s="57"/>
      <c r="K3" s="39" t="s">
        <v>67</v>
      </c>
      <c r="L3" s="39" t="s">
        <v>3</v>
      </c>
      <c r="M3" s="41" t="s">
        <v>2</v>
      </c>
    </row>
    <row r="4" spans="1:13" s="1" customFormat="1" ht="21" customHeight="1" thickBot="1">
      <c r="A4" s="54"/>
      <c r="B4" s="38"/>
      <c r="C4" s="56"/>
      <c r="D4" s="56"/>
      <c r="E4" s="40"/>
      <c r="F4" s="56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91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7" t="s">
        <v>25</v>
      </c>
      <c r="B6" s="7" t="s">
        <v>96</v>
      </c>
      <c r="C6" s="7" t="s">
        <v>135</v>
      </c>
      <c r="D6" s="7" t="s">
        <v>92</v>
      </c>
      <c r="E6" s="8" t="s">
        <v>169</v>
      </c>
      <c r="F6" s="7" t="s">
        <v>16</v>
      </c>
      <c r="G6" s="15" t="s">
        <v>93</v>
      </c>
      <c r="H6" s="16" t="s">
        <v>94</v>
      </c>
      <c r="I6" s="15" t="s">
        <v>95</v>
      </c>
      <c r="J6" s="17"/>
      <c r="K6" s="9" t="str">
        <f>"235,0"</f>
        <v>235,0</v>
      </c>
      <c r="L6" s="9" t="str">
        <f>"133,4565"</f>
        <v>133,4565</v>
      </c>
      <c r="M6" s="7"/>
    </row>
    <row r="8" spans="1:13">
      <c r="E8" s="5"/>
      <c r="F8" s="10"/>
      <c r="G8" s="5"/>
      <c r="K8" s="14"/>
      <c r="M8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5"/>
  <sheetViews>
    <sheetView workbookViewId="0">
      <selection activeCell="E7" sqref="E7"/>
    </sheetView>
  </sheetViews>
  <sheetFormatPr baseColWidth="10" defaultColWidth="9.1640625" defaultRowHeight="13"/>
  <cols>
    <col min="1" max="1" width="6.83203125" style="5" bestFit="1" customWidth="1"/>
    <col min="2" max="2" width="23" style="5" customWidth="1"/>
    <col min="3" max="3" width="23.1640625" style="5" bestFit="1" customWidth="1"/>
    <col min="4" max="4" width="16.33203125" style="5" customWidth="1"/>
    <col min="5" max="5" width="11.1640625" style="10" customWidth="1"/>
    <col min="6" max="6" width="33.6640625" style="5" customWidth="1"/>
    <col min="7" max="9" width="5.6640625" style="14" bestFit="1" customWidth="1"/>
    <col min="10" max="10" width="4.33203125" style="14" bestFit="1" customWidth="1"/>
    <col min="11" max="11" width="10.5" style="6" bestFit="1" customWidth="1"/>
    <col min="12" max="12" width="8.6640625" style="6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45" t="s">
        <v>148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164</v>
      </c>
      <c r="B3" s="37" t="s">
        <v>0</v>
      </c>
      <c r="C3" s="55" t="s">
        <v>167</v>
      </c>
      <c r="D3" s="55" t="s">
        <v>8</v>
      </c>
      <c r="E3" s="39" t="s">
        <v>168</v>
      </c>
      <c r="F3" s="57" t="s">
        <v>5</v>
      </c>
      <c r="G3" s="57" t="s">
        <v>157</v>
      </c>
      <c r="H3" s="57"/>
      <c r="I3" s="57"/>
      <c r="J3" s="57"/>
      <c r="K3" s="39" t="s">
        <v>67</v>
      </c>
      <c r="L3" s="39" t="s">
        <v>3</v>
      </c>
      <c r="M3" s="41" t="s">
        <v>2</v>
      </c>
    </row>
    <row r="4" spans="1:13" s="1" customFormat="1" ht="21" customHeight="1" thickBot="1">
      <c r="A4" s="54"/>
      <c r="B4" s="38"/>
      <c r="C4" s="56"/>
      <c r="D4" s="56"/>
      <c r="E4" s="40"/>
      <c r="F4" s="56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77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7" t="s">
        <v>25</v>
      </c>
      <c r="B6" s="7" t="s">
        <v>88</v>
      </c>
      <c r="C6" s="7" t="s">
        <v>78</v>
      </c>
      <c r="D6" s="7" t="s">
        <v>79</v>
      </c>
      <c r="E6" s="8" t="s">
        <v>171</v>
      </c>
      <c r="F6" s="7" t="s">
        <v>158</v>
      </c>
      <c r="G6" s="15" t="s">
        <v>80</v>
      </c>
      <c r="H6" s="15" t="s">
        <v>51</v>
      </c>
      <c r="I6" s="15" t="s">
        <v>81</v>
      </c>
      <c r="J6" s="17"/>
      <c r="K6" s="9" t="str">
        <f>"195,0"</f>
        <v>195,0</v>
      </c>
      <c r="L6" s="9" t="str">
        <f>"114,7965"</f>
        <v>114,7965</v>
      </c>
      <c r="M6" s="7"/>
    </row>
    <row r="7" spans="1:13" ht="16">
      <c r="F7" s="11"/>
      <c r="G7" s="5"/>
      <c r="K7" s="14"/>
      <c r="M7" s="6"/>
    </row>
    <row r="8" spans="1:13" ht="16">
      <c r="F8" s="11"/>
      <c r="G8" s="5"/>
      <c r="K8" s="14"/>
      <c r="M8" s="6"/>
    </row>
    <row r="9" spans="1:13" ht="16">
      <c r="F9" s="11"/>
      <c r="G9" s="5"/>
      <c r="K9" s="14"/>
      <c r="M9" s="6"/>
    </row>
    <row r="10" spans="1:13" ht="16">
      <c r="F10" s="11"/>
      <c r="G10" s="5"/>
      <c r="K10" s="14"/>
      <c r="M10" s="6"/>
    </row>
    <row r="11" spans="1:13" ht="16">
      <c r="F11" s="11"/>
      <c r="G11" s="5"/>
      <c r="K11" s="14"/>
      <c r="M11" s="6"/>
    </row>
    <row r="12" spans="1:13" ht="16">
      <c r="F12" s="11"/>
      <c r="G12" s="5"/>
      <c r="K12" s="14"/>
      <c r="M12" s="6"/>
    </row>
    <row r="13" spans="1:13">
      <c r="G13" s="5"/>
      <c r="K13" s="14"/>
      <c r="M13" s="6"/>
    </row>
    <row r="14" spans="1:13">
      <c r="E14" s="5"/>
    </row>
    <row r="15" spans="1:13" ht="18">
      <c r="C15" s="12"/>
      <c r="D15" s="12"/>
      <c r="E15" s="5"/>
    </row>
  </sheetData>
  <mergeCells count="12">
    <mergeCell ref="A1:M2"/>
    <mergeCell ref="A3:A4"/>
    <mergeCell ref="C3:C4"/>
    <mergeCell ref="D3:D4"/>
    <mergeCell ref="E3:E4"/>
    <mergeCell ref="F3:F4"/>
    <mergeCell ref="G3:J3"/>
    <mergeCell ref="A5:J5"/>
    <mergeCell ref="K3:K4"/>
    <mergeCell ref="L3:L4"/>
    <mergeCell ref="M3:M4"/>
    <mergeCell ref="B3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7"/>
  <sheetViews>
    <sheetView workbookViewId="0">
      <selection activeCell="M7" sqref="M7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8.5" style="5" bestFit="1" customWidth="1"/>
    <col min="4" max="4" width="15.5" style="5" bestFit="1" customWidth="1"/>
    <col min="5" max="5" width="9.6640625" style="10" customWidth="1"/>
    <col min="6" max="6" width="30.6640625" style="5" bestFit="1" customWidth="1"/>
    <col min="7" max="9" width="5.5" style="14" customWidth="1"/>
    <col min="10" max="10" width="4.83203125" style="14" customWidth="1"/>
    <col min="11" max="11" width="10.5" style="6" bestFit="1" customWidth="1"/>
    <col min="12" max="12" width="9.33203125" style="6" customWidth="1"/>
    <col min="13" max="13" width="17.83203125" style="5" customWidth="1"/>
    <col min="14" max="16384" width="9.1640625" style="3"/>
  </cols>
  <sheetData>
    <row r="1" spans="1:13" s="2" customFormat="1" ht="29" customHeight="1">
      <c r="A1" s="45" t="s">
        <v>149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164</v>
      </c>
      <c r="B3" s="37" t="s">
        <v>0</v>
      </c>
      <c r="C3" s="55" t="s">
        <v>167</v>
      </c>
      <c r="D3" s="55" t="s">
        <v>8</v>
      </c>
      <c r="E3" s="39" t="s">
        <v>9</v>
      </c>
      <c r="F3" s="57" t="s">
        <v>5</v>
      </c>
      <c r="G3" s="57" t="s">
        <v>11</v>
      </c>
      <c r="H3" s="57"/>
      <c r="I3" s="57"/>
      <c r="J3" s="57"/>
      <c r="K3" s="39" t="s">
        <v>67</v>
      </c>
      <c r="L3" s="39" t="s">
        <v>3</v>
      </c>
      <c r="M3" s="41" t="s">
        <v>168</v>
      </c>
    </row>
    <row r="4" spans="1:13" s="1" customFormat="1" ht="21" customHeight="1" thickBot="1">
      <c r="A4" s="54"/>
      <c r="B4" s="38"/>
      <c r="C4" s="56"/>
      <c r="D4" s="56"/>
      <c r="E4" s="40"/>
      <c r="F4" s="56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106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7" t="s">
        <v>25</v>
      </c>
      <c r="B6" s="7" t="s">
        <v>109</v>
      </c>
      <c r="C6" s="7" t="s">
        <v>136</v>
      </c>
      <c r="D6" s="7" t="s">
        <v>107</v>
      </c>
      <c r="E6" s="8" t="str">
        <f>"0,5708"</f>
        <v>0,5708</v>
      </c>
      <c r="F6" s="7" t="s">
        <v>163</v>
      </c>
      <c r="G6" s="31" t="s">
        <v>108</v>
      </c>
      <c r="H6" s="17"/>
      <c r="I6" s="17"/>
      <c r="J6" s="17"/>
      <c r="K6" s="29">
        <v>182.5</v>
      </c>
      <c r="L6" s="32">
        <f>K6*E6</f>
        <v>104.17099999999999</v>
      </c>
      <c r="M6" s="7" t="s">
        <v>169</v>
      </c>
    </row>
    <row r="8" spans="1:13" ht="16">
      <c r="F8" s="11"/>
      <c r="G8" s="5"/>
      <c r="K8" s="14"/>
      <c r="M8" s="6"/>
    </row>
    <row r="9" spans="1:13" ht="16">
      <c r="F9" s="11"/>
      <c r="G9" s="5"/>
      <c r="K9" s="14"/>
      <c r="M9" s="6"/>
    </row>
    <row r="10" spans="1:13" ht="16">
      <c r="F10" s="11"/>
      <c r="G10" s="5"/>
      <c r="K10" s="14"/>
      <c r="M10" s="6"/>
    </row>
    <row r="11" spans="1:13" ht="16">
      <c r="F11" s="11"/>
      <c r="G11" s="5"/>
      <c r="K11" s="14"/>
      <c r="M11" s="6"/>
    </row>
    <row r="12" spans="1:13" ht="16">
      <c r="F12" s="11"/>
      <c r="G12" s="5"/>
      <c r="K12" s="14"/>
      <c r="M12" s="6"/>
    </row>
    <row r="13" spans="1:13" ht="16">
      <c r="F13" s="11"/>
      <c r="G13" s="5"/>
      <c r="K13" s="14"/>
      <c r="M13" s="6"/>
    </row>
    <row r="14" spans="1:13" ht="16">
      <c r="F14" s="11"/>
      <c r="G14" s="5"/>
      <c r="K14" s="14"/>
      <c r="M14" s="6"/>
    </row>
    <row r="15" spans="1:13">
      <c r="G15" s="5"/>
      <c r="K15" s="14"/>
      <c r="M15" s="6"/>
    </row>
    <row r="16" spans="1:13">
      <c r="E16" s="5"/>
    </row>
    <row r="17" spans="3:5" ht="18">
      <c r="C17" s="12"/>
      <c r="D17" s="12"/>
      <c r="E17" s="5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83203125" style="5" customWidth="1"/>
    <col min="3" max="3" width="29" style="5" bestFit="1" customWidth="1"/>
    <col min="4" max="4" width="21.5" style="5" bestFit="1" customWidth="1"/>
    <col min="5" max="5" width="10.5" style="10" bestFit="1" customWidth="1"/>
    <col min="6" max="6" width="30" style="5" bestFit="1" customWidth="1"/>
    <col min="7" max="9" width="5.5" style="14" customWidth="1"/>
    <col min="10" max="10" width="4.83203125" style="14" customWidth="1"/>
    <col min="11" max="11" width="10.5" style="6" bestFit="1" customWidth="1"/>
    <col min="12" max="12" width="8.5" style="6" bestFit="1" customWidth="1"/>
    <col min="13" max="13" width="23.1640625" style="5" customWidth="1"/>
    <col min="14" max="16384" width="9.1640625" style="3"/>
  </cols>
  <sheetData>
    <row r="1" spans="1:13" s="2" customFormat="1" ht="29" customHeight="1">
      <c r="A1" s="45" t="s">
        <v>150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164</v>
      </c>
      <c r="B3" s="37" t="s">
        <v>0</v>
      </c>
      <c r="C3" s="55" t="s">
        <v>167</v>
      </c>
      <c r="D3" s="55" t="s">
        <v>8</v>
      </c>
      <c r="E3" s="39" t="s">
        <v>168</v>
      </c>
      <c r="F3" s="57" t="s">
        <v>5</v>
      </c>
      <c r="G3" s="57" t="s">
        <v>12</v>
      </c>
      <c r="H3" s="57"/>
      <c r="I3" s="57"/>
      <c r="J3" s="57"/>
      <c r="K3" s="39" t="s">
        <v>67</v>
      </c>
      <c r="L3" s="39" t="s">
        <v>3</v>
      </c>
      <c r="M3" s="41" t="s">
        <v>2</v>
      </c>
    </row>
    <row r="4" spans="1:13" s="1" customFormat="1" ht="21" customHeight="1" thickBot="1">
      <c r="A4" s="54"/>
      <c r="B4" s="38"/>
      <c r="C4" s="56"/>
      <c r="D4" s="56"/>
      <c r="E4" s="40"/>
      <c r="F4" s="56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27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7" t="s">
        <v>25</v>
      </c>
      <c r="B6" s="7" t="s">
        <v>105</v>
      </c>
      <c r="C6" s="7" t="s">
        <v>137</v>
      </c>
      <c r="D6" s="7" t="s">
        <v>103</v>
      </c>
      <c r="E6" s="8" t="s">
        <v>172</v>
      </c>
      <c r="F6" s="7" t="s">
        <v>16</v>
      </c>
      <c r="G6" s="15" t="s">
        <v>35</v>
      </c>
      <c r="H6" s="15" t="s">
        <v>104</v>
      </c>
      <c r="I6" s="17"/>
      <c r="J6" s="17"/>
      <c r="K6" s="9" t="str">
        <f>"132,5"</f>
        <v>132,5</v>
      </c>
      <c r="L6" s="9" t="str">
        <f>"148,1085"</f>
        <v>148,1085</v>
      </c>
      <c r="M6" s="7" t="s">
        <v>110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0" style="5" bestFit="1" customWidth="1"/>
    <col min="7" max="9" width="5.5" style="14" customWidth="1"/>
    <col min="10" max="10" width="4.83203125" style="14" customWidth="1"/>
    <col min="11" max="11" width="10.5" style="6" bestFit="1" customWidth="1"/>
    <col min="12" max="12" width="7.5" style="6" bestFit="1" customWidth="1"/>
    <col min="13" max="13" width="19.33203125" style="5" customWidth="1"/>
    <col min="14" max="16384" width="9.1640625" style="3"/>
  </cols>
  <sheetData>
    <row r="1" spans="1:13" s="2" customFormat="1" ht="29" customHeight="1">
      <c r="A1" s="45" t="s">
        <v>151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164</v>
      </c>
      <c r="B3" s="37" t="s">
        <v>0</v>
      </c>
      <c r="C3" s="55" t="s">
        <v>167</v>
      </c>
      <c r="D3" s="55" t="s">
        <v>8</v>
      </c>
      <c r="E3" s="39" t="s">
        <v>168</v>
      </c>
      <c r="F3" s="57" t="s">
        <v>5</v>
      </c>
      <c r="G3" s="57" t="s">
        <v>12</v>
      </c>
      <c r="H3" s="57"/>
      <c r="I3" s="57"/>
      <c r="J3" s="57"/>
      <c r="K3" s="39" t="s">
        <v>67</v>
      </c>
      <c r="L3" s="39" t="s">
        <v>3</v>
      </c>
      <c r="M3" s="41" t="s">
        <v>2</v>
      </c>
    </row>
    <row r="4" spans="1:13" s="1" customFormat="1" ht="21" customHeight="1" thickBot="1">
      <c r="A4" s="54"/>
      <c r="B4" s="38"/>
      <c r="C4" s="56"/>
      <c r="D4" s="56"/>
      <c r="E4" s="40"/>
      <c r="F4" s="56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62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7" t="s">
        <v>25</v>
      </c>
      <c r="B6" s="7" t="s">
        <v>101</v>
      </c>
      <c r="C6" s="7" t="s">
        <v>138</v>
      </c>
      <c r="D6" s="7" t="s">
        <v>97</v>
      </c>
      <c r="E6" s="8" t="s">
        <v>173</v>
      </c>
      <c r="F6" s="7" t="s">
        <v>16</v>
      </c>
      <c r="G6" s="15" t="s">
        <v>73</v>
      </c>
      <c r="H6" s="15" t="s">
        <v>98</v>
      </c>
      <c r="I6" s="15" t="s">
        <v>30</v>
      </c>
      <c r="J6" s="17"/>
      <c r="K6" s="9" t="str">
        <f>"85,0"</f>
        <v>85,0</v>
      </c>
      <c r="L6" s="9" t="str">
        <f>"99,3393"</f>
        <v>99,3393</v>
      </c>
      <c r="M6" s="7"/>
    </row>
    <row r="8" spans="1:13" ht="16">
      <c r="A8" s="35" t="s">
        <v>54</v>
      </c>
      <c r="B8" s="35"/>
      <c r="C8" s="36"/>
      <c r="D8" s="36"/>
      <c r="E8" s="36"/>
      <c r="F8" s="36"/>
      <c r="G8" s="36"/>
      <c r="H8" s="36"/>
      <c r="I8" s="36"/>
      <c r="J8" s="36"/>
    </row>
    <row r="9" spans="1:13">
      <c r="A9" s="17" t="s">
        <v>25</v>
      </c>
      <c r="B9" s="7" t="s">
        <v>68</v>
      </c>
      <c r="C9" s="7" t="s">
        <v>55</v>
      </c>
      <c r="D9" s="7" t="s">
        <v>56</v>
      </c>
      <c r="E9" s="8" t="s">
        <v>170</v>
      </c>
      <c r="F9" s="7" t="s">
        <v>57</v>
      </c>
      <c r="G9" s="15" t="s">
        <v>98</v>
      </c>
      <c r="H9" s="16" t="s">
        <v>30</v>
      </c>
      <c r="I9" s="16" t="s">
        <v>30</v>
      </c>
      <c r="J9" s="17"/>
      <c r="K9" s="9" t="str">
        <f>"80,0"</f>
        <v>80,0</v>
      </c>
      <c r="L9" s="9" t="str">
        <f>"89,0000"</f>
        <v>89,0000</v>
      </c>
      <c r="M9" s="7" t="s">
        <v>61</v>
      </c>
    </row>
    <row r="11" spans="1:13" ht="16">
      <c r="A11" s="35" t="s">
        <v>27</v>
      </c>
      <c r="B11" s="35"/>
      <c r="C11" s="36"/>
      <c r="D11" s="36"/>
      <c r="E11" s="36"/>
      <c r="F11" s="36"/>
      <c r="G11" s="36"/>
      <c r="H11" s="36"/>
      <c r="I11" s="36"/>
      <c r="J11" s="36"/>
    </row>
    <row r="12" spans="1:13">
      <c r="A12" s="17" t="s">
        <v>25</v>
      </c>
      <c r="B12" s="7" t="s">
        <v>102</v>
      </c>
      <c r="C12" s="7" t="s">
        <v>99</v>
      </c>
      <c r="D12" s="7" t="s">
        <v>100</v>
      </c>
      <c r="E12" s="8" t="s">
        <v>170</v>
      </c>
      <c r="F12" s="7" t="s">
        <v>57</v>
      </c>
      <c r="G12" s="16" t="s">
        <v>20</v>
      </c>
      <c r="H12" s="15" t="s">
        <v>20</v>
      </c>
      <c r="I12" s="15" t="s">
        <v>22</v>
      </c>
      <c r="J12" s="17"/>
      <c r="K12" s="9" t="str">
        <f>"110,0"</f>
        <v>110,0</v>
      </c>
      <c r="L12" s="9" t="str">
        <f>"97,7790"</f>
        <v>97,7790</v>
      </c>
      <c r="M12" s="7" t="s">
        <v>61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83203125" style="5" customWidth="1"/>
    <col min="3" max="3" width="27.6640625" style="5" bestFit="1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9" width="5.5" style="14" customWidth="1"/>
    <col min="10" max="10" width="4.83203125" style="14" customWidth="1"/>
    <col min="11" max="13" width="5.5" style="14" customWidth="1"/>
    <col min="14" max="14" width="4.83203125" style="14" customWidth="1"/>
    <col min="15" max="15" width="7.83203125" style="6" bestFit="1" customWidth="1"/>
    <col min="16" max="16" width="7.5" style="6" bestFit="1" customWidth="1"/>
    <col min="17" max="17" width="16" style="5" bestFit="1" customWidth="1"/>
    <col min="18" max="16384" width="9.1640625" style="3"/>
  </cols>
  <sheetData>
    <row r="1" spans="1:17" s="2" customFormat="1" ht="29" customHeight="1">
      <c r="A1" s="45" t="s">
        <v>152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s="1" customFormat="1" ht="12.75" customHeight="1">
      <c r="A3" s="53" t="s">
        <v>164</v>
      </c>
      <c r="B3" s="37" t="s">
        <v>0</v>
      </c>
      <c r="C3" s="55" t="s">
        <v>167</v>
      </c>
      <c r="D3" s="55" t="s">
        <v>8</v>
      </c>
      <c r="E3" s="39" t="s">
        <v>168</v>
      </c>
      <c r="F3" s="57" t="s">
        <v>5</v>
      </c>
      <c r="G3" s="57" t="s">
        <v>165</v>
      </c>
      <c r="H3" s="57"/>
      <c r="I3" s="57"/>
      <c r="J3" s="57"/>
      <c r="K3" s="57" t="s">
        <v>166</v>
      </c>
      <c r="L3" s="57"/>
      <c r="M3" s="57"/>
      <c r="N3" s="57"/>
      <c r="O3" s="39" t="s">
        <v>1</v>
      </c>
      <c r="P3" s="39" t="s">
        <v>3</v>
      </c>
      <c r="Q3" s="41" t="s">
        <v>2</v>
      </c>
    </row>
    <row r="4" spans="1:17" s="1" customFormat="1" ht="21" customHeight="1" thickBot="1">
      <c r="A4" s="54"/>
      <c r="B4" s="38"/>
      <c r="C4" s="56"/>
      <c r="D4" s="56"/>
      <c r="E4" s="40"/>
      <c r="F4" s="5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0"/>
      <c r="P4" s="40"/>
      <c r="Q4" s="42"/>
    </row>
    <row r="5" spans="1:17" ht="16">
      <c r="A5" s="43" t="s">
        <v>62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7">
      <c r="A6" s="17" t="s">
        <v>25</v>
      </c>
      <c r="B6" s="7" t="s">
        <v>86</v>
      </c>
      <c r="C6" s="7" t="s">
        <v>139</v>
      </c>
      <c r="D6" s="7" t="s">
        <v>71</v>
      </c>
      <c r="E6" s="8" t="s">
        <v>170</v>
      </c>
      <c r="F6" s="7" t="s">
        <v>57</v>
      </c>
      <c r="G6" s="15" t="s">
        <v>32</v>
      </c>
      <c r="H6" s="15" t="s">
        <v>33</v>
      </c>
      <c r="I6" s="16" t="s">
        <v>128</v>
      </c>
      <c r="J6" s="17"/>
      <c r="K6" s="15" t="s">
        <v>58</v>
      </c>
      <c r="L6" s="16" t="s">
        <v>118</v>
      </c>
      <c r="M6" s="15" t="s">
        <v>118</v>
      </c>
      <c r="N6" s="17"/>
      <c r="O6" s="9" t="str">
        <f>"102,5"</f>
        <v>102,5</v>
      </c>
      <c r="P6" s="9" t="str">
        <f>"83,7630"</f>
        <v>83,7630</v>
      </c>
      <c r="Q6" s="7" t="s">
        <v>61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0.5" style="5" customWidth="1"/>
    <col min="7" max="9" width="5.5" style="14" customWidth="1"/>
    <col min="10" max="10" width="4.83203125" style="14" customWidth="1"/>
    <col min="11" max="11" width="9.6640625" style="6" customWidth="1"/>
    <col min="12" max="12" width="7.5" style="6" bestFit="1" customWidth="1"/>
    <col min="13" max="13" width="16.5" style="5" customWidth="1"/>
    <col min="14" max="16384" width="9.1640625" style="3"/>
  </cols>
  <sheetData>
    <row r="1" spans="1:13" s="2" customFormat="1" ht="29" customHeight="1">
      <c r="A1" s="45" t="s">
        <v>153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164</v>
      </c>
      <c r="B3" s="37" t="s">
        <v>0</v>
      </c>
      <c r="C3" s="55" t="s">
        <v>167</v>
      </c>
      <c r="D3" s="55" t="s">
        <v>8</v>
      </c>
      <c r="E3" s="39" t="s">
        <v>168</v>
      </c>
      <c r="F3" s="57" t="s">
        <v>5</v>
      </c>
      <c r="G3" s="57" t="s">
        <v>165</v>
      </c>
      <c r="H3" s="57"/>
      <c r="I3" s="57"/>
      <c r="J3" s="57"/>
      <c r="K3" s="39" t="s">
        <v>67</v>
      </c>
      <c r="L3" s="39" t="s">
        <v>3</v>
      </c>
      <c r="M3" s="41" t="s">
        <v>2</v>
      </c>
    </row>
    <row r="4" spans="1:13" s="1" customFormat="1" ht="21" customHeight="1" thickBot="1">
      <c r="A4" s="54"/>
      <c r="B4" s="38"/>
      <c r="C4" s="56"/>
      <c r="D4" s="56"/>
      <c r="E4" s="40"/>
      <c r="F4" s="56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77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7" t="s">
        <v>25</v>
      </c>
      <c r="B6" s="7" t="s">
        <v>88</v>
      </c>
      <c r="C6" s="7" t="s">
        <v>78</v>
      </c>
      <c r="D6" s="7" t="s">
        <v>79</v>
      </c>
      <c r="E6" s="8" t="s">
        <v>171</v>
      </c>
      <c r="F6" s="7" t="s">
        <v>158</v>
      </c>
      <c r="G6" s="15" t="s">
        <v>22</v>
      </c>
      <c r="H6" s="15" t="s">
        <v>35</v>
      </c>
      <c r="I6" s="16" t="s">
        <v>48</v>
      </c>
      <c r="J6" s="17"/>
      <c r="K6" s="9" t="str">
        <f>"120,0"</f>
        <v>120,0</v>
      </c>
      <c r="L6" s="9" t="str">
        <f>"67,5180"</f>
        <v>67,5180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9.5" style="5" customWidth="1"/>
    <col min="4" max="4" width="21.5" style="5" bestFit="1" customWidth="1"/>
    <col min="5" max="5" width="10.5" style="10" bestFit="1" customWidth="1"/>
    <col min="6" max="6" width="30" style="5" bestFit="1" customWidth="1"/>
    <col min="7" max="9" width="5.5" style="14" customWidth="1"/>
    <col min="10" max="10" width="4.83203125" style="14" customWidth="1"/>
    <col min="11" max="11" width="10.5" style="33" bestFit="1" customWidth="1"/>
    <col min="12" max="12" width="9.6640625" style="34" customWidth="1"/>
    <col min="13" max="13" width="19.83203125" style="5" customWidth="1"/>
    <col min="14" max="16384" width="9.1640625" style="3"/>
  </cols>
  <sheetData>
    <row r="1" spans="1:13" s="2" customFormat="1" ht="29" customHeight="1">
      <c r="A1" s="45" t="s">
        <v>154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164</v>
      </c>
      <c r="B3" s="37" t="s">
        <v>0</v>
      </c>
      <c r="C3" s="55" t="s">
        <v>167</v>
      </c>
      <c r="D3" s="55" t="s">
        <v>8</v>
      </c>
      <c r="E3" s="39" t="s">
        <v>168</v>
      </c>
      <c r="F3" s="57" t="s">
        <v>5</v>
      </c>
      <c r="G3" s="57" t="s">
        <v>165</v>
      </c>
      <c r="H3" s="57"/>
      <c r="I3" s="57"/>
      <c r="J3" s="57"/>
      <c r="K3" s="58" t="s">
        <v>67</v>
      </c>
      <c r="L3" s="60" t="s">
        <v>3</v>
      </c>
      <c r="M3" s="41" t="s">
        <v>2</v>
      </c>
    </row>
    <row r="4" spans="1:13" s="1" customFormat="1" ht="21" customHeight="1" thickBot="1">
      <c r="A4" s="54"/>
      <c r="B4" s="38"/>
      <c r="C4" s="56"/>
      <c r="D4" s="56"/>
      <c r="E4" s="40"/>
      <c r="F4" s="56"/>
      <c r="G4" s="4">
        <v>1</v>
      </c>
      <c r="H4" s="4">
        <v>2</v>
      </c>
      <c r="I4" s="4">
        <v>3</v>
      </c>
      <c r="J4" s="4" t="s">
        <v>4</v>
      </c>
      <c r="K4" s="59"/>
      <c r="L4" s="61"/>
      <c r="M4" s="42"/>
    </row>
    <row r="5" spans="1:13" ht="16">
      <c r="A5" s="43" t="s">
        <v>62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7" t="s">
        <v>25</v>
      </c>
      <c r="B6" s="7" t="s">
        <v>124</v>
      </c>
      <c r="C6" s="7" t="s">
        <v>140</v>
      </c>
      <c r="D6" s="7" t="s">
        <v>112</v>
      </c>
      <c r="E6" s="8" t="s">
        <v>170</v>
      </c>
      <c r="F6" s="7" t="s">
        <v>16</v>
      </c>
      <c r="G6" s="15" t="s">
        <v>113</v>
      </c>
      <c r="H6" s="17"/>
      <c r="I6" s="17"/>
      <c r="J6" s="17"/>
      <c r="K6" s="29">
        <v>35</v>
      </c>
      <c r="L6" s="32" t="e">
        <f>K6*E6</f>
        <v>#VALUE!</v>
      </c>
      <c r="M6" s="7"/>
    </row>
    <row r="8" spans="1:13" ht="16">
      <c r="A8" s="35" t="s">
        <v>114</v>
      </c>
      <c r="B8" s="35"/>
      <c r="C8" s="36"/>
      <c r="D8" s="36"/>
      <c r="E8" s="36"/>
      <c r="F8" s="36"/>
      <c r="G8" s="36"/>
      <c r="H8" s="36"/>
      <c r="I8" s="36"/>
      <c r="J8" s="36"/>
    </row>
    <row r="9" spans="1:13">
      <c r="A9" s="17" t="s">
        <v>25</v>
      </c>
      <c r="B9" s="7" t="s">
        <v>125</v>
      </c>
      <c r="C9" s="7" t="s">
        <v>115</v>
      </c>
      <c r="D9" s="7" t="s">
        <v>116</v>
      </c>
      <c r="E9" s="8" t="s">
        <v>171</v>
      </c>
      <c r="F9" s="7" t="s">
        <v>117</v>
      </c>
      <c r="G9" s="15" t="s">
        <v>58</v>
      </c>
      <c r="H9" s="15" t="s">
        <v>60</v>
      </c>
      <c r="I9" s="15" t="s">
        <v>118</v>
      </c>
      <c r="J9" s="17"/>
      <c r="K9" s="29" t="str">
        <f>"47,5"</f>
        <v>47,5</v>
      </c>
      <c r="L9" s="32" t="str">
        <f>"33,5184"</f>
        <v>33,5184</v>
      </c>
      <c r="M9" s="7"/>
    </row>
    <row r="11" spans="1:13" ht="16">
      <c r="A11" s="35" t="s">
        <v>74</v>
      </c>
      <c r="B11" s="35"/>
      <c r="C11" s="36"/>
      <c r="D11" s="36"/>
      <c r="E11" s="36"/>
      <c r="F11" s="36"/>
      <c r="G11" s="36"/>
      <c r="H11" s="36"/>
      <c r="I11" s="36"/>
      <c r="J11" s="36"/>
    </row>
    <row r="12" spans="1:13">
      <c r="A12" s="17" t="s">
        <v>25</v>
      </c>
      <c r="B12" s="7" t="s">
        <v>126</v>
      </c>
      <c r="C12" s="7" t="s">
        <v>141</v>
      </c>
      <c r="D12" s="7" t="s">
        <v>119</v>
      </c>
      <c r="E12" s="8" t="s">
        <v>170</v>
      </c>
      <c r="F12" s="7" t="s">
        <v>16</v>
      </c>
      <c r="G12" s="15" t="s">
        <v>33</v>
      </c>
      <c r="H12" s="15" t="s">
        <v>120</v>
      </c>
      <c r="I12" s="16" t="s">
        <v>121</v>
      </c>
      <c r="J12" s="17"/>
      <c r="K12" s="29" t="str">
        <f>"62,5"</f>
        <v>62,5</v>
      </c>
      <c r="L12" s="32" t="str">
        <f>"41,0438"</f>
        <v>41,0438</v>
      </c>
      <c r="M12" s="7"/>
    </row>
    <row r="14" spans="1:13" ht="16">
      <c r="A14" s="35" t="s">
        <v>13</v>
      </c>
      <c r="B14" s="35"/>
      <c r="C14" s="36"/>
      <c r="D14" s="36"/>
      <c r="E14" s="36"/>
      <c r="F14" s="36"/>
      <c r="G14" s="36"/>
      <c r="H14" s="36"/>
      <c r="I14" s="36"/>
      <c r="J14" s="36"/>
    </row>
    <row r="15" spans="1:13">
      <c r="A15" s="17" t="s">
        <v>25</v>
      </c>
      <c r="B15" s="7" t="s">
        <v>127</v>
      </c>
      <c r="C15" s="7" t="s">
        <v>122</v>
      </c>
      <c r="D15" s="7" t="s">
        <v>123</v>
      </c>
      <c r="E15" s="8" t="s">
        <v>171</v>
      </c>
      <c r="F15" s="7" t="s">
        <v>117</v>
      </c>
      <c r="G15" s="15" t="s">
        <v>34</v>
      </c>
      <c r="H15" s="15" t="s">
        <v>121</v>
      </c>
      <c r="I15" s="15" t="s">
        <v>29</v>
      </c>
      <c r="J15" s="17"/>
      <c r="K15" s="29" t="str">
        <f>"70,0"</f>
        <v>70,0</v>
      </c>
      <c r="L15" s="32" t="str">
        <f>"43,4945"</f>
        <v>43,4945</v>
      </c>
      <c r="M15" s="7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"/>
  <sheetViews>
    <sheetView workbookViewId="0">
      <selection activeCell="O7" sqref="O7"/>
    </sheetView>
  </sheetViews>
  <sheetFormatPr baseColWidth="10" defaultColWidth="9.1640625" defaultRowHeight="13"/>
  <cols>
    <col min="1" max="1" width="7.5" style="5" bestFit="1" customWidth="1"/>
    <col min="2" max="2" width="18.33203125" style="5" customWidth="1"/>
    <col min="3" max="3" width="30.33203125" style="5" customWidth="1"/>
    <col min="4" max="4" width="21.5" style="5" bestFit="1" customWidth="1"/>
    <col min="5" max="5" width="15.1640625" style="10" bestFit="1" customWidth="1"/>
    <col min="6" max="6" width="30.6640625" style="5" bestFit="1" customWidth="1"/>
    <col min="7" max="9" width="5.5" style="14" customWidth="1"/>
    <col min="10" max="10" width="4.83203125" style="14" customWidth="1"/>
    <col min="11" max="11" width="11" style="14" customWidth="1"/>
    <col min="12" max="12" width="14" style="14" customWidth="1"/>
    <col min="13" max="13" width="10.5" style="6" customWidth="1"/>
    <col min="14" max="14" width="12.33203125" style="6" customWidth="1"/>
    <col min="15" max="15" width="20.33203125" style="5" customWidth="1"/>
    <col min="16" max="16384" width="9.1640625" style="3"/>
  </cols>
  <sheetData>
    <row r="1" spans="1:15" s="2" customFormat="1" ht="29" customHeight="1">
      <c r="A1" s="45" t="s">
        <v>155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</row>
    <row r="2" spans="1:15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5" s="1" customFormat="1" ht="12.75" customHeight="1">
      <c r="A3" s="53" t="s">
        <v>164</v>
      </c>
      <c r="B3" s="37" t="s">
        <v>0</v>
      </c>
      <c r="C3" s="55" t="s">
        <v>167</v>
      </c>
      <c r="D3" s="55" t="s">
        <v>8</v>
      </c>
      <c r="E3" s="39" t="s">
        <v>130</v>
      </c>
      <c r="F3" s="57" t="s">
        <v>5</v>
      </c>
      <c r="G3" s="57" t="s">
        <v>11</v>
      </c>
      <c r="H3" s="57"/>
      <c r="I3" s="57"/>
      <c r="J3" s="57"/>
      <c r="K3" s="57" t="s">
        <v>162</v>
      </c>
      <c r="L3" s="57"/>
      <c r="M3" s="39" t="s">
        <v>1</v>
      </c>
      <c r="N3" s="39" t="s">
        <v>3</v>
      </c>
      <c r="O3" s="41" t="s">
        <v>168</v>
      </c>
    </row>
    <row r="4" spans="1:15" s="1" customFormat="1" ht="21" customHeight="1" thickBot="1">
      <c r="A4" s="54"/>
      <c r="B4" s="38"/>
      <c r="C4" s="56"/>
      <c r="D4" s="56"/>
      <c r="E4" s="40"/>
      <c r="F4" s="56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" t="s">
        <v>7</v>
      </c>
      <c r="M4" s="40"/>
      <c r="N4" s="40"/>
      <c r="O4" s="42"/>
    </row>
    <row r="5" spans="1:15" ht="16">
      <c r="A5" s="43" t="s">
        <v>129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5">
      <c r="A6" s="17" t="s">
        <v>25</v>
      </c>
      <c r="B6" s="7" t="s">
        <v>109</v>
      </c>
      <c r="C6" s="7" t="s">
        <v>136</v>
      </c>
      <c r="D6" s="7" t="s">
        <v>107</v>
      </c>
      <c r="E6" s="8" t="str">
        <f>"0,5708"</f>
        <v>0,5708</v>
      </c>
      <c r="F6" s="7" t="s">
        <v>158</v>
      </c>
      <c r="G6" s="31" t="s">
        <v>108</v>
      </c>
      <c r="H6" s="17"/>
      <c r="I6" s="17"/>
      <c r="J6" s="17"/>
      <c r="K6" s="17" t="s">
        <v>131</v>
      </c>
      <c r="L6" s="30">
        <v>20</v>
      </c>
      <c r="M6" s="9">
        <v>202.5</v>
      </c>
      <c r="N6" s="32">
        <f>G6*50*E6+M6*1.34*E6</f>
        <v>5363.4365800000005</v>
      </c>
      <c r="O6" s="7" t="s">
        <v>169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2.83203125" style="5" customWidth="1"/>
    <col min="7" max="9" width="5.5" style="14" customWidth="1"/>
    <col min="10" max="10" width="4.83203125" style="14" customWidth="1"/>
    <col min="11" max="11" width="10.5" style="6" bestFit="1" customWidth="1"/>
    <col min="12" max="12" width="12.5" style="6" customWidth="1"/>
    <col min="13" max="13" width="20.5" style="5" customWidth="1"/>
    <col min="14" max="16384" width="9.1640625" style="3"/>
  </cols>
  <sheetData>
    <row r="1" spans="1:13" s="2" customFormat="1" ht="29" customHeight="1">
      <c r="A1" s="45" t="s">
        <v>159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164</v>
      </c>
      <c r="B3" s="37" t="s">
        <v>0</v>
      </c>
      <c r="C3" s="55" t="s">
        <v>167</v>
      </c>
      <c r="D3" s="55" t="s">
        <v>8</v>
      </c>
      <c r="E3" s="39" t="s">
        <v>168</v>
      </c>
      <c r="F3" s="57" t="s">
        <v>5</v>
      </c>
      <c r="G3" s="57" t="s">
        <v>11</v>
      </c>
      <c r="H3" s="57"/>
      <c r="I3" s="57"/>
      <c r="J3" s="57"/>
      <c r="K3" s="39" t="s">
        <v>67</v>
      </c>
      <c r="L3" s="39" t="s">
        <v>3</v>
      </c>
      <c r="M3" s="41" t="s">
        <v>2</v>
      </c>
    </row>
    <row r="4" spans="1:13" s="1" customFormat="1" ht="21" customHeight="1" thickBot="1">
      <c r="A4" s="54"/>
      <c r="B4" s="38"/>
      <c r="C4" s="56"/>
      <c r="D4" s="56"/>
      <c r="E4" s="40"/>
      <c r="F4" s="56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77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7" t="s">
        <v>25</v>
      </c>
      <c r="B6" s="7" t="s">
        <v>88</v>
      </c>
      <c r="C6" s="7" t="s">
        <v>78</v>
      </c>
      <c r="D6" s="7" t="s">
        <v>79</v>
      </c>
      <c r="E6" s="8" t="s">
        <v>171</v>
      </c>
      <c r="F6" s="7" t="s">
        <v>158</v>
      </c>
      <c r="G6" s="15" t="s">
        <v>80</v>
      </c>
      <c r="H6" s="15" t="s">
        <v>51</v>
      </c>
      <c r="I6" s="15" t="s">
        <v>81</v>
      </c>
      <c r="J6" s="17"/>
      <c r="K6" s="9" t="str">
        <f>"195,0"</f>
        <v>195,0</v>
      </c>
      <c r="L6" s="9" t="str">
        <f>"114,7965"</f>
        <v>114,7965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workbookViewId="0">
      <selection activeCell="A5" sqref="A5:J5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2.1640625" style="5" customWidth="1"/>
    <col min="7" max="9" width="5.5" style="14" customWidth="1"/>
    <col min="10" max="10" width="4.83203125" style="14" customWidth="1"/>
    <col min="11" max="11" width="10.5" style="6" bestFit="1" customWidth="1"/>
    <col min="12" max="12" width="10" style="6" customWidth="1"/>
    <col min="13" max="13" width="19.6640625" style="5" customWidth="1"/>
    <col min="14" max="16384" width="9.1640625" style="3"/>
  </cols>
  <sheetData>
    <row r="1" spans="1:13" s="2" customFormat="1" ht="29" customHeight="1">
      <c r="A1" s="45" t="s">
        <v>160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164</v>
      </c>
      <c r="B3" s="37" t="s">
        <v>0</v>
      </c>
      <c r="C3" s="55" t="s">
        <v>167</v>
      </c>
      <c r="D3" s="55" t="s">
        <v>8</v>
      </c>
      <c r="E3" s="39" t="s">
        <v>168</v>
      </c>
      <c r="F3" s="57" t="s">
        <v>5</v>
      </c>
      <c r="G3" s="57" t="s">
        <v>111</v>
      </c>
      <c r="H3" s="57"/>
      <c r="I3" s="57"/>
      <c r="J3" s="57"/>
      <c r="K3" s="39" t="s">
        <v>67</v>
      </c>
      <c r="L3" s="39" t="s">
        <v>3</v>
      </c>
      <c r="M3" s="41" t="s">
        <v>2</v>
      </c>
    </row>
    <row r="4" spans="1:13" s="1" customFormat="1" ht="21" customHeight="1" thickBot="1">
      <c r="A4" s="54"/>
      <c r="B4" s="38"/>
      <c r="C4" s="56"/>
      <c r="D4" s="56"/>
      <c r="E4" s="40"/>
      <c r="F4" s="56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77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7" t="s">
        <v>25</v>
      </c>
      <c r="B6" s="7" t="s">
        <v>88</v>
      </c>
      <c r="C6" s="7" t="s">
        <v>78</v>
      </c>
      <c r="D6" s="7" t="s">
        <v>79</v>
      </c>
      <c r="E6" s="8" t="str">
        <f>"0,5887"</f>
        <v>0,5887</v>
      </c>
      <c r="F6" s="7" t="s">
        <v>158</v>
      </c>
      <c r="G6" s="15" t="s">
        <v>22</v>
      </c>
      <c r="H6" s="15" t="s">
        <v>35</v>
      </c>
      <c r="I6" s="16" t="s">
        <v>48</v>
      </c>
      <c r="J6" s="17"/>
      <c r="K6" s="9" t="str">
        <f>"120,0"</f>
        <v>120,0</v>
      </c>
      <c r="L6" s="9" t="str">
        <f>"70,6440"</f>
        <v>70,6440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1.33203125" style="5" customWidth="1"/>
    <col min="7" max="9" width="5.5" style="14" customWidth="1"/>
    <col min="10" max="10" width="4.83203125" style="14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5" t="s">
        <v>161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164</v>
      </c>
      <c r="B3" s="37" t="s">
        <v>0</v>
      </c>
      <c r="C3" s="55" t="s">
        <v>167</v>
      </c>
      <c r="D3" s="55" t="s">
        <v>8</v>
      </c>
      <c r="E3" s="39" t="s">
        <v>168</v>
      </c>
      <c r="F3" s="57" t="s">
        <v>5</v>
      </c>
      <c r="G3" s="57" t="s">
        <v>11</v>
      </c>
      <c r="H3" s="57"/>
      <c r="I3" s="57"/>
      <c r="J3" s="57"/>
      <c r="K3" s="39" t="s">
        <v>67</v>
      </c>
      <c r="L3" s="39" t="s">
        <v>3</v>
      </c>
      <c r="M3" s="41" t="s">
        <v>2</v>
      </c>
    </row>
    <row r="4" spans="1:13" s="1" customFormat="1" ht="21" customHeight="1" thickBot="1">
      <c r="A4" s="54"/>
      <c r="B4" s="38"/>
      <c r="C4" s="56"/>
      <c r="D4" s="56"/>
      <c r="E4" s="40"/>
      <c r="F4" s="56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77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7" t="s">
        <v>25</v>
      </c>
      <c r="B6" s="7" t="s">
        <v>88</v>
      </c>
      <c r="C6" s="7" t="s">
        <v>78</v>
      </c>
      <c r="D6" s="7" t="s">
        <v>79</v>
      </c>
      <c r="E6" s="8" t="s">
        <v>171</v>
      </c>
      <c r="F6" s="7" t="s">
        <v>158</v>
      </c>
      <c r="G6" s="15" t="s">
        <v>50</v>
      </c>
      <c r="H6" s="15" t="s">
        <v>80</v>
      </c>
      <c r="I6" s="15" t="s">
        <v>51</v>
      </c>
      <c r="J6" s="17"/>
      <c r="K6" s="9" t="str">
        <f>"190,0"</f>
        <v>190,0</v>
      </c>
      <c r="L6" s="9" t="str">
        <f>"111,8530"</f>
        <v>111,8530</v>
      </c>
      <c r="M6" s="7"/>
    </row>
    <row r="8" spans="1:13" ht="16">
      <c r="F8" s="11"/>
      <c r="G8" s="5"/>
      <c r="K8" s="14"/>
      <c r="M8" s="6"/>
    </row>
    <row r="9" spans="1:13" ht="16">
      <c r="F9" s="11"/>
      <c r="G9" s="5"/>
      <c r="K9" s="14"/>
      <c r="M9" s="6"/>
    </row>
    <row r="10" spans="1:13" ht="16">
      <c r="F10" s="11"/>
      <c r="G10" s="5"/>
      <c r="K10" s="14"/>
      <c r="M10" s="6"/>
    </row>
    <row r="11" spans="1:13" ht="16">
      <c r="F11" s="11"/>
      <c r="G11" s="5"/>
      <c r="K11" s="14"/>
      <c r="M11" s="6"/>
    </row>
    <row r="12" spans="1:13" ht="16">
      <c r="F12" s="11"/>
      <c r="G12" s="5"/>
      <c r="K12" s="14"/>
      <c r="M12" s="6"/>
    </row>
    <row r="13" spans="1:13" ht="16">
      <c r="F13" s="11"/>
      <c r="G13" s="5"/>
      <c r="K13" s="14"/>
      <c r="M13" s="6"/>
    </row>
    <row r="14" spans="1:13" ht="16">
      <c r="F14" s="11"/>
      <c r="G14" s="5"/>
      <c r="K14" s="14"/>
      <c r="M14" s="6"/>
    </row>
    <row r="15" spans="1:13">
      <c r="G15" s="5"/>
      <c r="K15" s="14"/>
      <c r="M15" s="6"/>
    </row>
    <row r="16" spans="1:13" ht="18">
      <c r="C16" s="12"/>
      <c r="D16" s="12"/>
      <c r="E16" s="5"/>
      <c r="F16" s="10"/>
      <c r="G16" s="5"/>
      <c r="K16" s="14"/>
      <c r="M16" s="6"/>
    </row>
    <row r="17" spans="3:13" ht="16">
      <c r="C17" s="13"/>
      <c r="D17" s="13"/>
      <c r="E17" s="5"/>
      <c r="F17" s="10"/>
      <c r="G17" s="5"/>
      <c r="K17" s="14"/>
      <c r="M17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IPL ПЛ без экипировки ДК</vt:lpstr>
      <vt:lpstr>IPL ПЛ без экипировки</vt:lpstr>
      <vt:lpstr>IPL ПЛ в бинтах</vt:lpstr>
      <vt:lpstr>IPL Жим без экипировки ДК</vt:lpstr>
      <vt:lpstr>IPL Жим без экипировки</vt:lpstr>
      <vt:lpstr>IPL Жим однослой</vt:lpstr>
      <vt:lpstr>WRPF Военный жим ДК</vt:lpstr>
      <vt:lpstr>WRPF Военный жим</vt:lpstr>
      <vt:lpstr>IPL Тяга без экипировки ДК</vt:lpstr>
      <vt:lpstr>IPL Тяга без экипировки</vt:lpstr>
      <vt:lpstr>СПР Пауэрспорт ДК</vt:lpstr>
      <vt:lpstr>СПР Жим стоя ДК</vt:lpstr>
      <vt:lpstr>СПР Подъем на бицепс ДК</vt:lpstr>
      <vt:lpstr>ФЖД Военный жим двоеборье</vt:lpstr>
      <vt:lpstr>ФЖД Любители жим максимум ДК</vt:lpstr>
      <vt:lpstr>ФЖД Армейский жим макс.ДК</vt:lpstr>
      <vt:lpstr>ФЖД Военный жим максимум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2023-05-02T13:48:11Z</dcterms:modified>
</cp:coreProperties>
</file>