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1DFD0613-ADF6-2543-A7F7-A04E80EBA125}" xr6:coauthVersionLast="45" xr6:coauthVersionMax="45" xr10:uidLastSave="{00000000-0000-0000-0000-000000000000}"/>
  <bookViews>
    <workbookView xWindow="700" yWindow="900" windowWidth="27880" windowHeight="14500" firstSheet="10" activeTab="13" xr2:uid="{00000000-000D-0000-FFFF-FFFF00000000}"/>
  </bookViews>
  <sheets>
    <sheet name="IPL ПЛ без экипировки ДК" sheetId="10" r:id="rId1"/>
    <sheet name="IPL ПЛ без экипировки" sheetId="9" r:id="rId2"/>
    <sheet name="IPL ПЛ однослой" sheetId="7" r:id="rId3"/>
    <sheet name="IPL Двоеборье без экип ДК" sheetId="26" r:id="rId4"/>
    <sheet name="IPL Двоеборье без экип" sheetId="25" r:id="rId5"/>
    <sheet name="IPL Жим без экипировки ДК" sheetId="14" r:id="rId6"/>
    <sheet name="IPL Жим без экипировки" sheetId="13" r:id="rId7"/>
    <sheet name="IPL Жим однослой ДК" sheetId="16" r:id="rId8"/>
    <sheet name="IPL Жим однослой" sheetId="15" r:id="rId9"/>
    <sheet name="СПР Жим софт многопетельная" sheetId="31" r:id="rId10"/>
    <sheet name="СПР Жим СФО" sheetId="105" r:id="rId11"/>
    <sheet name="IPL Тяга без экипировки ДК" sheetId="20" r:id="rId12"/>
    <sheet name="IPL Тяга без экипировки" sheetId="19" r:id="rId13"/>
    <sheet name="СПР Пауэрспорт" sheetId="57" r:id="rId1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05" l="1"/>
  <c r="K7" i="105"/>
  <c r="L6" i="105"/>
  <c r="K6" i="105"/>
  <c r="P6" i="57"/>
  <c r="O6" i="57"/>
  <c r="L6" i="31"/>
  <c r="K6" i="31"/>
  <c r="P14" i="26"/>
  <c r="O14" i="26"/>
  <c r="P13" i="26"/>
  <c r="O13" i="26"/>
  <c r="P10" i="26"/>
  <c r="O10" i="26"/>
  <c r="P9" i="26"/>
  <c r="O9" i="26"/>
  <c r="P6" i="26"/>
  <c r="O6" i="26"/>
  <c r="P9" i="25"/>
  <c r="O9" i="25"/>
  <c r="P6" i="25"/>
  <c r="O6" i="25"/>
  <c r="L10" i="20"/>
  <c r="K10" i="20"/>
  <c r="L7" i="20"/>
  <c r="K7" i="20"/>
  <c r="L6" i="20"/>
  <c r="K6" i="20"/>
  <c r="L9" i="19"/>
  <c r="K9" i="19"/>
  <c r="L6" i="19"/>
  <c r="K6" i="19"/>
  <c r="L6" i="16"/>
  <c r="K6" i="16"/>
  <c r="L12" i="15"/>
  <c r="K12" i="15"/>
  <c r="L9" i="15"/>
  <c r="K9" i="15"/>
  <c r="L6" i="15"/>
  <c r="K6" i="15"/>
  <c r="L17" i="14"/>
  <c r="K17" i="14"/>
  <c r="L16" i="14"/>
  <c r="K16" i="14"/>
  <c r="L13" i="14"/>
  <c r="K13" i="14"/>
  <c r="L10" i="14"/>
  <c r="K10" i="14"/>
  <c r="L9" i="14"/>
  <c r="K9" i="14"/>
  <c r="L6" i="14"/>
  <c r="K6" i="14"/>
  <c r="L27" i="13"/>
  <c r="K27" i="13"/>
  <c r="L26" i="13"/>
  <c r="K26" i="13"/>
  <c r="L23" i="13"/>
  <c r="K23" i="13"/>
  <c r="L22" i="13"/>
  <c r="K22" i="13"/>
  <c r="L19" i="13"/>
  <c r="K19" i="13"/>
  <c r="L18" i="13"/>
  <c r="K18" i="13"/>
  <c r="L15" i="13"/>
  <c r="K15" i="13"/>
  <c r="L12" i="13"/>
  <c r="K12" i="13"/>
  <c r="L9" i="13"/>
  <c r="K9" i="13"/>
  <c r="L6" i="13"/>
  <c r="K6" i="13"/>
  <c r="T10" i="10"/>
  <c r="S10" i="10"/>
  <c r="T9" i="10"/>
  <c r="S9" i="10"/>
  <c r="T6" i="10"/>
  <c r="S6" i="10"/>
  <c r="T6" i="9"/>
  <c r="S6" i="9"/>
  <c r="T6" i="7"/>
  <c r="S6" i="7"/>
</calcChain>
</file>

<file path=xl/sharedStrings.xml><?xml version="1.0" encoding="utf-8"?>
<sst xmlns="http://schemas.openxmlformats.org/spreadsheetml/2006/main" count="666" uniqueCount="237">
  <si>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</si>
  <si>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</si>
  <si>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</si>
  <si>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</si>
  <si>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</si>
  <si>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</si>
  <si>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</si>
  <si>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</si>
  <si>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</si>
  <si>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</si>
  <si>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82.5</t>
  </si>
  <si>
    <t>Маллябаев Денис</t>
  </si>
  <si>
    <t>Открытая (04.09.1996)/26</t>
  </si>
  <si>
    <t>81,70</t>
  </si>
  <si>
    <t>210,0</t>
  </si>
  <si>
    <t>120,0</t>
  </si>
  <si>
    <t>160,0</t>
  </si>
  <si>
    <t>180,0</t>
  </si>
  <si>
    <t xml:space="preserve">Гадеев Р., Миниахметов Р. </t>
  </si>
  <si>
    <t>1</t>
  </si>
  <si>
    <t>ВЕСОВАЯ КАТЕГОРИЯ   140</t>
  </si>
  <si>
    <t>Мухаматуллин Ильдар</t>
  </si>
  <si>
    <t>Открытая (18.06.1982)/40</t>
  </si>
  <si>
    <t>136,60</t>
  </si>
  <si>
    <t>260,0</t>
  </si>
  <si>
    <t>205,0</t>
  </si>
  <si>
    <t>212,5</t>
  </si>
  <si>
    <t>250,0</t>
  </si>
  <si>
    <t>270,0</t>
  </si>
  <si>
    <t>285,0</t>
  </si>
  <si>
    <t>ВЕСОВАЯ КАТЕГОРИЯ   52</t>
  </si>
  <si>
    <t>Золотарева Елена</t>
  </si>
  <si>
    <t>Открытая (21.01.1983)/39</t>
  </si>
  <si>
    <t>52,00</t>
  </si>
  <si>
    <t>85,0</t>
  </si>
  <si>
    <t>90,0</t>
  </si>
  <si>
    <t>35,0</t>
  </si>
  <si>
    <t>40,0</t>
  </si>
  <si>
    <t>125,0</t>
  </si>
  <si>
    <t>130,0</t>
  </si>
  <si>
    <t xml:space="preserve">Григорьев Н. </t>
  </si>
  <si>
    <t>ВЕСОВАЯ КАТЕГОРИЯ   75</t>
  </si>
  <si>
    <t>Маштаков Егор</t>
  </si>
  <si>
    <t>Юноши 15-19 (10.02.2007)/15</t>
  </si>
  <si>
    <t>73,30</t>
  </si>
  <si>
    <t xml:space="preserve">Оренбург/Оренбургская область </t>
  </si>
  <si>
    <t>135,0</t>
  </si>
  <si>
    <t>145,0</t>
  </si>
  <si>
    <t>80,0</t>
  </si>
  <si>
    <t>140,0</t>
  </si>
  <si>
    <t>150,0</t>
  </si>
  <si>
    <t>170,0</t>
  </si>
  <si>
    <t>Ващенко Андрей</t>
  </si>
  <si>
    <t>74,30</t>
  </si>
  <si>
    <t>110,0</t>
  </si>
  <si>
    <t>115,0</t>
  </si>
  <si>
    <t>190,0</t>
  </si>
  <si>
    <t xml:space="preserve">Сувернев И. </t>
  </si>
  <si>
    <t>ВЕСОВАЯ КАТЕГОРИЯ   60</t>
  </si>
  <si>
    <t>Васильева Надежда</t>
  </si>
  <si>
    <t>58,60</t>
  </si>
  <si>
    <t>65,0</t>
  </si>
  <si>
    <t>67,5</t>
  </si>
  <si>
    <t>70,0</t>
  </si>
  <si>
    <t xml:space="preserve">Казаков В. </t>
  </si>
  <si>
    <t>Комогаев Михаил</t>
  </si>
  <si>
    <t>Юноши 15-19 (25.08.2006)/16</t>
  </si>
  <si>
    <t>58,70</t>
  </si>
  <si>
    <t>77,5</t>
  </si>
  <si>
    <t>82,5</t>
  </si>
  <si>
    <t>ВЕСОВАЯ КАТЕГОРИЯ   67.5</t>
  </si>
  <si>
    <t>Овсепьян Роман</t>
  </si>
  <si>
    <t>Открытая (01.09.1992)/30</t>
  </si>
  <si>
    <t>67,40</t>
  </si>
  <si>
    <t>100,0</t>
  </si>
  <si>
    <t>Сукбаев Динар</t>
  </si>
  <si>
    <t>72,60</t>
  </si>
  <si>
    <t>117,5</t>
  </si>
  <si>
    <t>Мухаметянов Тимур</t>
  </si>
  <si>
    <t>Открытая (08.05.1988)/34</t>
  </si>
  <si>
    <t>81,60</t>
  </si>
  <si>
    <t>157,5</t>
  </si>
  <si>
    <t>165,0</t>
  </si>
  <si>
    <t xml:space="preserve">Лумпов С., Будагов Э. </t>
  </si>
  <si>
    <t>Лосев Юрий</t>
  </si>
  <si>
    <t>79,70</t>
  </si>
  <si>
    <t>107,5</t>
  </si>
  <si>
    <t>122,5</t>
  </si>
  <si>
    <t xml:space="preserve">Гадиев Р. </t>
  </si>
  <si>
    <t>ВЕСОВАЯ КАТЕГОРИЯ   110</t>
  </si>
  <si>
    <t>Дембовский Богдан</t>
  </si>
  <si>
    <t>Открытая (05.06.1993)/29</t>
  </si>
  <si>
    <t>109,90</t>
  </si>
  <si>
    <t>185,0</t>
  </si>
  <si>
    <t>192,5</t>
  </si>
  <si>
    <t>200,0</t>
  </si>
  <si>
    <t>Засов Сергей</t>
  </si>
  <si>
    <t>Открытая (25.06.1991)/31</t>
  </si>
  <si>
    <t>110,00</t>
  </si>
  <si>
    <t>172,5</t>
  </si>
  <si>
    <t>182,5</t>
  </si>
  <si>
    <t xml:space="preserve">Попков А. </t>
  </si>
  <si>
    <t>Бубнов Сергей</t>
  </si>
  <si>
    <t>Открытая (25.04.1975)/47</t>
  </si>
  <si>
    <t>137,40</t>
  </si>
  <si>
    <t>222,5</t>
  </si>
  <si>
    <t>230,0</t>
  </si>
  <si>
    <t>235,0</t>
  </si>
  <si>
    <t>Результат</t>
  </si>
  <si>
    <t>2</t>
  </si>
  <si>
    <t>ВЕСОВАЯ КАТЕГОРИЯ   56</t>
  </si>
  <si>
    <t>Нечаева Елизавета</t>
  </si>
  <si>
    <t>Открытая (23.03.1988)/34</t>
  </si>
  <si>
    <t>54,70</t>
  </si>
  <si>
    <t>42,5</t>
  </si>
  <si>
    <t>45,0</t>
  </si>
  <si>
    <t>50,0</t>
  </si>
  <si>
    <t>92,5</t>
  </si>
  <si>
    <t>97,5</t>
  </si>
  <si>
    <t>55,0</t>
  </si>
  <si>
    <t>Чернов Станислав</t>
  </si>
  <si>
    <t>Открытая (11.08.1995)/27</t>
  </si>
  <si>
    <t>73,70</t>
  </si>
  <si>
    <t>112,5</t>
  </si>
  <si>
    <t>ВЕСОВАЯ КАТЕГОРИЯ   90</t>
  </si>
  <si>
    <t>Аднагулов Денис</t>
  </si>
  <si>
    <t>Открытая (01.04.1991)/31</t>
  </si>
  <si>
    <t>88,50</t>
  </si>
  <si>
    <t>152,5</t>
  </si>
  <si>
    <t>ВЕСОВАЯ КАТЕГОРИЯ   100</t>
  </si>
  <si>
    <t>Петров Виталий</t>
  </si>
  <si>
    <t>Открытая (06.04.1967)/55</t>
  </si>
  <si>
    <t>97,80</t>
  </si>
  <si>
    <t>162,5</t>
  </si>
  <si>
    <t>167,5</t>
  </si>
  <si>
    <t xml:space="preserve">Гадиев Р., Минниахметов Р. </t>
  </si>
  <si>
    <t>Файзуллин Руслан</t>
  </si>
  <si>
    <t>Открытая (05.04.1989)/33</t>
  </si>
  <si>
    <t>80,10</t>
  </si>
  <si>
    <t xml:space="preserve">Орск/Оренбургская область </t>
  </si>
  <si>
    <t>Истрашкин Егор</t>
  </si>
  <si>
    <t>Открытая (28.11.1989)/32</t>
  </si>
  <si>
    <t>89,00</t>
  </si>
  <si>
    <t>Шувалов Алексей</t>
  </si>
  <si>
    <t>Открытая (10.08.1989)/33</t>
  </si>
  <si>
    <t>100,00</t>
  </si>
  <si>
    <t>240,0</t>
  </si>
  <si>
    <t>252,5</t>
  </si>
  <si>
    <t>Томилин Константин</t>
  </si>
  <si>
    <t>Открытая (01.11.1971)/51</t>
  </si>
  <si>
    <t>98,30</t>
  </si>
  <si>
    <t>ВЕСОВАЯ КАТЕГОРИЯ   90+</t>
  </si>
  <si>
    <t>Осипова Ольга</t>
  </si>
  <si>
    <t>104,50</t>
  </si>
  <si>
    <t>Феоктистов Юрий</t>
  </si>
  <si>
    <t>Открытая (07.01.1997)/25</t>
  </si>
  <si>
    <t>77,00</t>
  </si>
  <si>
    <t>Стерликова Дарья</t>
  </si>
  <si>
    <t>Открытая (10.04.1988)/34</t>
  </si>
  <si>
    <t>54,20</t>
  </si>
  <si>
    <t>Камалова Алиса</t>
  </si>
  <si>
    <t>Девушки 15-19 (19.01.2005)/17</t>
  </si>
  <si>
    <t>55,50</t>
  </si>
  <si>
    <t>20,0</t>
  </si>
  <si>
    <t>25,0</t>
  </si>
  <si>
    <t>27,5</t>
  </si>
  <si>
    <t>60,0</t>
  </si>
  <si>
    <t xml:space="preserve">Тимирбулатов А. </t>
  </si>
  <si>
    <t>Христолюбова Евгения</t>
  </si>
  <si>
    <t>Открытая (15.05.1998)/24</t>
  </si>
  <si>
    <t>59,00</t>
  </si>
  <si>
    <t>47,5</t>
  </si>
  <si>
    <t>95,0</t>
  </si>
  <si>
    <t>102,5</t>
  </si>
  <si>
    <t>Андреева Мария</t>
  </si>
  <si>
    <t>Открытая (22.04.1984)/38</t>
  </si>
  <si>
    <t>51,80</t>
  </si>
  <si>
    <t>Куклева Ольга</t>
  </si>
  <si>
    <t>Открытая (10.09.1974)/48</t>
  </si>
  <si>
    <t>59,70</t>
  </si>
  <si>
    <t>105,0</t>
  </si>
  <si>
    <t>Миркин Константин</t>
  </si>
  <si>
    <t>Открытая (05.11.1987)/35</t>
  </si>
  <si>
    <t>108,70</t>
  </si>
  <si>
    <t>290,0</t>
  </si>
  <si>
    <t>310,0</t>
  </si>
  <si>
    <t>Онацкий Аркадий</t>
  </si>
  <si>
    <t>69,70</t>
  </si>
  <si>
    <t xml:space="preserve">Сим/Челябинская область </t>
  </si>
  <si>
    <t>Мастера 40-49 (25.04.1975)/47</t>
  </si>
  <si>
    <t xml:space="preserve">Салават/Республика Башкортостан </t>
  </si>
  <si>
    <t>Всероссийский мастерский турнир «Путь Яугира II»
СПР Жим лежа среди спортсменов с физическими особенностями
Салават/Республика Башкортостан, 05 ноября 2022 года</t>
  </si>
  <si>
    <t>Всероссийский мастерский турнир «Путь Яугира II»
СПР Пауэрспорт
Салават/Республика Башкортостан, 05 ноября 2022 года</t>
  </si>
  <si>
    <t>Всероссийский мастерский турнир «Путь Яугира II»
СПР Жим лежа в многопетельной софт экипировке
Салават/Республика Башкортостан, 05 ноября 2022 года</t>
  </si>
  <si>
    <t>Всероссийский мастерский турнир «Путь Яугира II»
IPL Силовое двоеборье без экипировки ДК
Салават/Республика Башкортостан, 05 ноября 2022 года</t>
  </si>
  <si>
    <t>Всероссийский мастерский турнир «Путь Яугира II»
IPL Силовое двоеборье без экипировки
Салават/Республика Башкортостан, 05 ноября 2022 года</t>
  </si>
  <si>
    <t>Всероссийский мастерский турнир «Путь Яугира II»
IPL Становая тяга без экипировки ДК
Салават/Республика Башкортостан, 05 ноября 2022 года</t>
  </si>
  <si>
    <t>Всероссийский мастерский турнир «Путь Яугира II»
IPL Становая тяга без экипировки
Салават/Республика Башкортостан, 05 ноября 2022 года</t>
  </si>
  <si>
    <t>Всероссийский мастерский турнир «Путь Яугира II»
IPL Жим лежа в однослойной экипировке ДК
Салават/Республика Башкортостан, 05 ноября 2022 года</t>
  </si>
  <si>
    <t>Всероссийский мастерский турнир «Путь Яугира II»
IPL Жим лежа в однослойной экипировке
Салават/Республика Башкортостан, 05 ноября 2022 года</t>
  </si>
  <si>
    <t>Всероссийский мастерский турнир «Путь Яугира II»
IPL Жим лежа без экипировки ДК
Салават/Республика Башкортостан, 05 ноября 2022 года</t>
  </si>
  <si>
    <t>Всероссийский мастерский турнир «Путь Яугира II»
IPL Жим лежа без экипировки
Салават/Республика Башкортостан, 05 ноября 2022 года</t>
  </si>
  <si>
    <t>Всероссийский мастерский турнир «Путь Яугира II»
IPL Пауэрлифтинг без экипировки ДК
Салават/Республика Башкортостан, 05 ноября 2022 года</t>
  </si>
  <si>
    <t>Всероссийский мастерский турнир «Путь Яугира II»
IPL Пауэрлифтинг без экипировки
Салават/Республика Башкортостан, 05 ноября 2022 года</t>
  </si>
  <si>
    <t>Всероссийский мастерский турнир «Путь Яугира II»
IPL Пауэрлифтинг в однослойной экипировке
Салават/Республика Башкортостан, 05 ноября 2022 года</t>
  </si>
  <si>
    <t>Мастера 40-44 (19.07.1980)/42</t>
  </si>
  <si>
    <t>Мастера 45-49 (10.09.1974)/48</t>
  </si>
  <si>
    <t>Мастера 55-59 (06.04.1967)/55</t>
  </si>
  <si>
    <t>Мастера 45-49 (24.12.1972)/49</t>
  </si>
  <si>
    <t>Юниоры 20-23 (02.07.2000)/22</t>
  </si>
  <si>
    <t>Мастера 60-64 (12.04.1961)/61</t>
  </si>
  <si>
    <t>Мастера 45-49 (07.06.1973)/49</t>
  </si>
  <si>
    <t>Юноши 13-19 (17.09.2004)/18</t>
  </si>
  <si>
    <t>Салават/Республика Башкортостан</t>
  </si>
  <si>
    <t>Уфа/Республика Башкортостан</t>
  </si>
  <si>
    <t>Стерлитамак/Республика Башкортостан</t>
  </si>
  <si>
    <t xml:space="preserve">Корешкова О. </t>
  </si>
  <si>
    <t xml:space="preserve">Емельянов Н. </t>
  </si>
  <si>
    <t xml:space="preserve">Лумпов С., Мухаметянов Т. </t>
  </si>
  <si>
    <t xml:space="preserve">Стерлитамак/Республика Башкортостан </t>
  </si>
  <si>
    <t xml:space="preserve">Ишимбай/Республика Башкортостан </t>
  </si>
  <si>
    <t xml:space="preserve">Кузнецов Ю. </t>
  </si>
  <si>
    <t xml:space="preserve">Шувалов А. </t>
  </si>
  <si>
    <t xml:space="preserve">Шувалов А.  </t>
  </si>
  <si>
    <t xml:space="preserve">Соловьев В. </t>
  </si>
  <si>
    <t>Жим</t>
  </si>
  <si>
    <t>Тяга</t>
  </si>
  <si>
    <t>№</t>
  </si>
  <si>
    <t xml:space="preserve">
Дата рождения/Возраст</t>
  </si>
  <si>
    <t>Возрастная группа</t>
  </si>
  <si>
    <t>O</t>
  </si>
  <si>
    <t>T</t>
  </si>
  <si>
    <t>M1</t>
  </si>
  <si>
    <t>M2</t>
  </si>
  <si>
    <t>J</t>
  </si>
  <si>
    <t>M4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</si>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</sst>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10"/>
  <sheetViews>
    <sheetView zoomScaleNormal="100"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2.5" style="5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8" width="5.5" style="8" customWidth="1"/>
    <col min="19" max="19" width="7.83203125" style="7" bestFit="1" customWidth="1"/>
    <col min="20" max="20" width="8.5" style="7" bestFit="1" customWidth="1"/>
    <col min="21" max="21" width="18.33203125" style="5" bestFit="1" customWidth="1"/>
    <col min="22" max="16384" width="9.1640625" style="3"/>
  </cols>
  <sheetData>
    <row r="1" spans="1:21" s="2" customFormat="1" ht="29" customHeight="1">
      <c r="A1" s="37" t="s">
        <v>202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31" t="s">
        <v>1</v>
      </c>
      <c r="T3" s="31" t="s">
        <v>3</v>
      </c>
      <c r="U3" s="33" t="s">
        <v>2</v>
      </c>
    </row>
    <row r="4" spans="1:21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2"/>
      <c r="T4" s="32"/>
      <c r="U4" s="34"/>
    </row>
    <row r="5" spans="1:21" ht="16">
      <c r="A5" s="35" t="s">
        <v>30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14" t="s">
        <v>19</v>
      </c>
      <c r="B6" s="9" t="s">
        <v>31</v>
      </c>
      <c r="C6" s="9" t="s">
        <v>32</v>
      </c>
      <c r="D6" s="9" t="s">
        <v>33</v>
      </c>
      <c r="E6" s="10" t="s">
        <v>230</v>
      </c>
      <c r="F6" s="9" t="s">
        <v>214</v>
      </c>
      <c r="G6" s="13" t="s">
        <v>34</v>
      </c>
      <c r="H6" s="13" t="s">
        <v>35</v>
      </c>
      <c r="I6" s="14"/>
      <c r="J6" s="14"/>
      <c r="K6" s="13" t="s">
        <v>36</v>
      </c>
      <c r="L6" s="13" t="s">
        <v>37</v>
      </c>
      <c r="M6" s="14"/>
      <c r="N6" s="14"/>
      <c r="O6" s="13" t="s">
        <v>38</v>
      </c>
      <c r="P6" s="12" t="s">
        <v>39</v>
      </c>
      <c r="Q6" s="12" t="s">
        <v>39</v>
      </c>
      <c r="R6" s="14"/>
      <c r="S6" s="11" t="str">
        <f>"255,0"</f>
        <v>255,0</v>
      </c>
      <c r="T6" s="11" t="str">
        <f>"317,8830"</f>
        <v>317,8830</v>
      </c>
      <c r="U6" s="9" t="s">
        <v>40</v>
      </c>
    </row>
    <row r="8" spans="1:21" ht="16">
      <c r="A8" s="27" t="s">
        <v>41</v>
      </c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21">
      <c r="A9" s="22" t="s">
        <v>19</v>
      </c>
      <c r="B9" s="15" t="s">
        <v>42</v>
      </c>
      <c r="C9" s="15" t="s">
        <v>43</v>
      </c>
      <c r="D9" s="15" t="s">
        <v>44</v>
      </c>
      <c r="E9" s="16" t="s">
        <v>231</v>
      </c>
      <c r="F9" s="15" t="s">
        <v>45</v>
      </c>
      <c r="G9" s="21" t="s">
        <v>15</v>
      </c>
      <c r="H9" s="21" t="s">
        <v>46</v>
      </c>
      <c r="I9" s="21" t="s">
        <v>47</v>
      </c>
      <c r="J9" s="22"/>
      <c r="K9" s="21" t="s">
        <v>48</v>
      </c>
      <c r="L9" s="21" t="s">
        <v>34</v>
      </c>
      <c r="M9" s="21" t="s">
        <v>35</v>
      </c>
      <c r="N9" s="22"/>
      <c r="O9" s="21" t="s">
        <v>49</v>
      </c>
      <c r="P9" s="21" t="s">
        <v>50</v>
      </c>
      <c r="Q9" s="21" t="s">
        <v>16</v>
      </c>
      <c r="R9" s="21" t="s">
        <v>51</v>
      </c>
      <c r="S9" s="17" t="str">
        <f>"395,0"</f>
        <v>395,0</v>
      </c>
      <c r="T9" s="17" t="str">
        <f>"286,0590"</f>
        <v>286,0590</v>
      </c>
      <c r="U9" s="15" t="s">
        <v>216</v>
      </c>
    </row>
    <row r="10" spans="1:21">
      <c r="A10" s="25" t="s">
        <v>19</v>
      </c>
      <c r="B10" s="18" t="s">
        <v>52</v>
      </c>
      <c r="C10" s="18" t="s">
        <v>205</v>
      </c>
      <c r="D10" s="18" t="s">
        <v>53</v>
      </c>
      <c r="E10" s="19" t="s">
        <v>232</v>
      </c>
      <c r="F10" s="18" t="s">
        <v>213</v>
      </c>
      <c r="G10" s="23" t="s">
        <v>51</v>
      </c>
      <c r="H10" s="23" t="s">
        <v>51</v>
      </c>
      <c r="I10" s="24" t="s">
        <v>51</v>
      </c>
      <c r="J10" s="25"/>
      <c r="K10" s="24" t="s">
        <v>54</v>
      </c>
      <c r="L10" s="24" t="s">
        <v>55</v>
      </c>
      <c r="M10" s="23" t="s">
        <v>15</v>
      </c>
      <c r="N10" s="25"/>
      <c r="O10" s="24" t="s">
        <v>17</v>
      </c>
      <c r="P10" s="23" t="s">
        <v>56</v>
      </c>
      <c r="Q10" s="23" t="s">
        <v>56</v>
      </c>
      <c r="R10" s="25"/>
      <c r="S10" s="20" t="str">
        <f>"465,0"</f>
        <v>465,0</v>
      </c>
      <c r="T10" s="20" t="str">
        <f>"338,2141"</f>
        <v>338,2141</v>
      </c>
      <c r="U10" s="18" t="s">
        <v>57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6.3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7" style="5" bestFit="1" customWidth="1"/>
    <col min="14" max="16384" width="9.1640625" style="3"/>
  </cols>
  <sheetData>
    <row r="1" spans="1:13" s="2" customFormat="1" ht="29" customHeight="1">
      <c r="A1" s="37" t="s">
        <v>193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8</v>
      </c>
      <c r="H3" s="49"/>
      <c r="I3" s="49"/>
      <c r="J3" s="49"/>
      <c r="K3" s="31" t="s">
        <v>108</v>
      </c>
      <c r="L3" s="31" t="s">
        <v>3</v>
      </c>
      <c r="M3" s="33" t="s">
        <v>2</v>
      </c>
    </row>
    <row r="4" spans="1:13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32"/>
      <c r="L4" s="32"/>
      <c r="M4" s="34"/>
    </row>
    <row r="5" spans="1:13" ht="16">
      <c r="A5" s="35" t="s">
        <v>89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14" t="s">
        <v>19</v>
      </c>
      <c r="B6" s="9" t="s">
        <v>181</v>
      </c>
      <c r="C6" s="9" t="s">
        <v>182</v>
      </c>
      <c r="D6" s="9" t="s">
        <v>183</v>
      </c>
      <c r="E6" s="10" t="s">
        <v>230</v>
      </c>
      <c r="F6" s="9" t="s">
        <v>139</v>
      </c>
      <c r="G6" s="13" t="s">
        <v>184</v>
      </c>
      <c r="H6" s="12" t="s">
        <v>185</v>
      </c>
      <c r="I6" s="13" t="s">
        <v>185</v>
      </c>
      <c r="J6" s="14"/>
      <c r="K6" s="11" t="str">
        <f>"310,0"</f>
        <v>310,0</v>
      </c>
      <c r="L6" s="11" t="str">
        <f>"174,9640"</f>
        <v>174,9640</v>
      </c>
      <c r="M6" s="9" t="s">
        <v>222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29.8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9" style="5" customWidth="1"/>
    <col min="14" max="16384" width="9.1640625" style="3"/>
  </cols>
  <sheetData>
    <row r="1" spans="1:13" s="2" customFormat="1" ht="29" customHeight="1">
      <c r="A1" s="37" t="s">
        <v>191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8</v>
      </c>
      <c r="H3" s="49"/>
      <c r="I3" s="49"/>
      <c r="J3" s="49"/>
      <c r="K3" s="31" t="s">
        <v>108</v>
      </c>
      <c r="L3" s="31" t="s">
        <v>3</v>
      </c>
      <c r="M3" s="33" t="s">
        <v>2</v>
      </c>
    </row>
    <row r="4" spans="1:13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32"/>
      <c r="L4" s="32"/>
      <c r="M4" s="34"/>
    </row>
    <row r="5" spans="1:13" ht="16">
      <c r="A5" s="35" t="s">
        <v>20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2" t="s">
        <v>19</v>
      </c>
      <c r="B6" s="15" t="s">
        <v>102</v>
      </c>
      <c r="C6" s="15" t="s">
        <v>103</v>
      </c>
      <c r="D6" s="15" t="s">
        <v>104</v>
      </c>
      <c r="E6" s="16" t="s">
        <v>230</v>
      </c>
      <c r="F6" s="15" t="s">
        <v>190</v>
      </c>
      <c r="G6" s="21" t="s">
        <v>105</v>
      </c>
      <c r="H6" s="21" t="s">
        <v>106</v>
      </c>
      <c r="I6" s="26" t="s">
        <v>107</v>
      </c>
      <c r="J6" s="22"/>
      <c r="K6" s="17" t="str">
        <f>"230,0"</f>
        <v>230,0</v>
      </c>
      <c r="L6" s="17" t="str">
        <f>"122,6820"</f>
        <v>122,6820</v>
      </c>
      <c r="M6" s="15"/>
    </row>
    <row r="7" spans="1:13">
      <c r="A7" s="25" t="s">
        <v>19</v>
      </c>
      <c r="B7" s="18" t="s">
        <v>102</v>
      </c>
      <c r="C7" s="18" t="s">
        <v>189</v>
      </c>
      <c r="D7" s="18" t="s">
        <v>104</v>
      </c>
      <c r="E7" s="19" t="s">
        <v>232</v>
      </c>
      <c r="F7" s="18" t="s">
        <v>190</v>
      </c>
      <c r="G7" s="24" t="s">
        <v>105</v>
      </c>
      <c r="H7" s="24" t="s">
        <v>106</v>
      </c>
      <c r="I7" s="23" t="s">
        <v>107</v>
      </c>
      <c r="J7" s="25"/>
      <c r="K7" s="20" t="str">
        <f>"230,0"</f>
        <v>230,0</v>
      </c>
      <c r="L7" s="20" t="str">
        <f>"132,7419"</f>
        <v>132,7419</v>
      </c>
      <c r="M7" s="18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30.33203125" style="5" bestFit="1" customWidth="1"/>
    <col min="7" max="10" width="5.5" style="8" customWidth="1"/>
    <col min="11" max="11" width="10.5" style="7" bestFit="1" customWidth="1"/>
    <col min="12" max="12" width="8.5" style="7" bestFit="1" customWidth="1"/>
    <col min="13" max="13" width="26.5" style="5" bestFit="1" customWidth="1"/>
    <col min="14" max="16384" width="9.1640625" style="3"/>
  </cols>
  <sheetData>
    <row r="1" spans="1:13" s="2" customFormat="1" ht="29" customHeight="1">
      <c r="A1" s="37" t="s">
        <v>196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9</v>
      </c>
      <c r="H3" s="49"/>
      <c r="I3" s="49"/>
      <c r="J3" s="49"/>
      <c r="K3" s="31" t="s">
        <v>108</v>
      </c>
      <c r="L3" s="31" t="s">
        <v>3</v>
      </c>
      <c r="M3" s="33" t="s">
        <v>2</v>
      </c>
    </row>
    <row r="4" spans="1:13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32"/>
      <c r="L4" s="32"/>
      <c r="M4" s="34"/>
    </row>
    <row r="5" spans="1:13" ht="16">
      <c r="A5" s="35" t="s">
        <v>110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2" t="s">
        <v>19</v>
      </c>
      <c r="B6" s="15" t="s">
        <v>157</v>
      </c>
      <c r="C6" s="15" t="s">
        <v>158</v>
      </c>
      <c r="D6" s="15" t="s">
        <v>159</v>
      </c>
      <c r="E6" s="16" t="s">
        <v>230</v>
      </c>
      <c r="F6" s="15" t="s">
        <v>190</v>
      </c>
      <c r="G6" s="21" t="s">
        <v>54</v>
      </c>
      <c r="H6" s="21" t="s">
        <v>15</v>
      </c>
      <c r="I6" s="26" t="s">
        <v>38</v>
      </c>
      <c r="J6" s="22"/>
      <c r="K6" s="17" t="str">
        <f>"120,0"</f>
        <v>120,0</v>
      </c>
      <c r="L6" s="17" t="str">
        <f>"144,8520"</f>
        <v>144,8520</v>
      </c>
      <c r="M6" s="15"/>
    </row>
    <row r="7" spans="1:13">
      <c r="A7" s="25" t="s">
        <v>109</v>
      </c>
      <c r="B7" s="18" t="s">
        <v>111</v>
      </c>
      <c r="C7" s="18" t="s">
        <v>112</v>
      </c>
      <c r="D7" s="18" t="s">
        <v>113</v>
      </c>
      <c r="E7" s="19" t="s">
        <v>230</v>
      </c>
      <c r="F7" s="18" t="s">
        <v>190</v>
      </c>
      <c r="G7" s="24" t="s">
        <v>34</v>
      </c>
      <c r="H7" s="24" t="s">
        <v>117</v>
      </c>
      <c r="I7" s="24" t="s">
        <v>118</v>
      </c>
      <c r="J7" s="25"/>
      <c r="K7" s="20" t="str">
        <f>"97,5"</f>
        <v>97,5</v>
      </c>
      <c r="L7" s="20" t="str">
        <f>"116,8538"</f>
        <v>116,8538</v>
      </c>
      <c r="M7" s="18" t="s">
        <v>217</v>
      </c>
    </row>
    <row r="9" spans="1:13" ht="16">
      <c r="A9" s="27" t="s">
        <v>41</v>
      </c>
      <c r="B9" s="27"/>
      <c r="C9" s="28"/>
      <c r="D9" s="28"/>
      <c r="E9" s="28"/>
      <c r="F9" s="28"/>
      <c r="G9" s="28"/>
      <c r="H9" s="28"/>
      <c r="I9" s="28"/>
      <c r="J9" s="28"/>
    </row>
    <row r="10" spans="1:13">
      <c r="A10" s="14" t="s">
        <v>19</v>
      </c>
      <c r="B10" s="9" t="s">
        <v>42</v>
      </c>
      <c r="C10" s="9" t="s">
        <v>43</v>
      </c>
      <c r="D10" s="9" t="s">
        <v>44</v>
      </c>
      <c r="E10" s="10" t="s">
        <v>231</v>
      </c>
      <c r="F10" s="9" t="s">
        <v>45</v>
      </c>
      <c r="G10" s="13" t="s">
        <v>49</v>
      </c>
      <c r="H10" s="13" t="s">
        <v>50</v>
      </c>
      <c r="I10" s="13" t="s">
        <v>16</v>
      </c>
      <c r="J10" s="13" t="s">
        <v>51</v>
      </c>
      <c r="K10" s="11" t="str">
        <f>"160,0"</f>
        <v>160,0</v>
      </c>
      <c r="L10" s="11" t="str">
        <f>"115,8720"</f>
        <v>115,8720</v>
      </c>
      <c r="M10" s="9" t="s">
        <v>216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9"/>
  <sheetViews>
    <sheetView zoomScaleNormal="100"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5.33203125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24.33203125" style="5" customWidth="1"/>
    <col min="14" max="16384" width="9.1640625" style="3"/>
  </cols>
  <sheetData>
    <row r="1" spans="1:13" s="2" customFormat="1" ht="29" customHeight="1">
      <c r="A1" s="37" t="s">
        <v>197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9</v>
      </c>
      <c r="H3" s="49"/>
      <c r="I3" s="49"/>
      <c r="J3" s="49"/>
      <c r="K3" s="31" t="s">
        <v>108</v>
      </c>
      <c r="L3" s="31" t="s">
        <v>3</v>
      </c>
      <c r="M3" s="33" t="s">
        <v>2</v>
      </c>
    </row>
    <row r="4" spans="1:13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32"/>
      <c r="L4" s="32"/>
      <c r="M4" s="34"/>
    </row>
    <row r="5" spans="1:13" ht="16">
      <c r="A5" s="35" t="s">
        <v>151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14" t="s">
        <v>19</v>
      </c>
      <c r="B6" s="9" t="s">
        <v>152</v>
      </c>
      <c r="C6" s="9" t="s">
        <v>211</v>
      </c>
      <c r="D6" s="9" t="s">
        <v>153</v>
      </c>
      <c r="E6" s="10" t="s">
        <v>233</v>
      </c>
      <c r="F6" s="9" t="s">
        <v>219</v>
      </c>
      <c r="G6" s="13" t="s">
        <v>16</v>
      </c>
      <c r="H6" s="13" t="s">
        <v>51</v>
      </c>
      <c r="I6" s="13" t="s">
        <v>56</v>
      </c>
      <c r="J6" s="14"/>
      <c r="K6" s="11" t="str">
        <f>"190,0"</f>
        <v>190,0</v>
      </c>
      <c r="L6" s="11" t="str">
        <f>"176,9463"</f>
        <v>176,9463</v>
      </c>
      <c r="M6" s="9" t="s">
        <v>64</v>
      </c>
    </row>
    <row r="8" spans="1:13" ht="16">
      <c r="A8" s="27" t="s">
        <v>10</v>
      </c>
      <c r="B8" s="27"/>
      <c r="C8" s="28"/>
      <c r="D8" s="28"/>
      <c r="E8" s="28"/>
      <c r="F8" s="28"/>
      <c r="G8" s="28"/>
      <c r="H8" s="28"/>
      <c r="I8" s="28"/>
      <c r="J8" s="28"/>
    </row>
    <row r="9" spans="1:13">
      <c r="A9" s="14" t="s">
        <v>19</v>
      </c>
      <c r="B9" s="9" t="s">
        <v>154</v>
      </c>
      <c r="C9" s="9" t="s">
        <v>155</v>
      </c>
      <c r="D9" s="9" t="s">
        <v>156</v>
      </c>
      <c r="E9" s="10" t="s">
        <v>230</v>
      </c>
      <c r="F9" s="9" t="s">
        <v>214</v>
      </c>
      <c r="G9" s="13" t="s">
        <v>39</v>
      </c>
      <c r="H9" s="12" t="s">
        <v>49</v>
      </c>
      <c r="I9" s="12" t="s">
        <v>49</v>
      </c>
      <c r="J9" s="14"/>
      <c r="K9" s="11" t="str">
        <f>"130,0"</f>
        <v>130,0</v>
      </c>
      <c r="L9" s="11" t="str">
        <f>"90,9870"</f>
        <v>90,9870</v>
      </c>
      <c r="M9" s="9" t="s">
        <v>221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24.5" style="5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5" width="7.83203125" style="7" bestFit="1" customWidth="1"/>
    <col min="16" max="16" width="7.5" style="7" bestFit="1" customWidth="1"/>
    <col min="17" max="17" width="16.6640625" style="5" customWidth="1"/>
    <col min="18" max="16384" width="9.1640625" style="3"/>
  </cols>
  <sheetData>
    <row r="1" spans="1:17" s="2" customFormat="1" ht="29" customHeight="1">
      <c r="A1" s="37" t="s">
        <v>192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225</v>
      </c>
      <c r="H3" s="49"/>
      <c r="I3" s="49"/>
      <c r="J3" s="49"/>
      <c r="K3" s="49" t="s">
        <v>226</v>
      </c>
      <c r="L3" s="49"/>
      <c r="M3" s="49"/>
      <c r="N3" s="49"/>
      <c r="O3" s="31" t="s">
        <v>1</v>
      </c>
      <c r="P3" s="31" t="s">
        <v>3</v>
      </c>
      <c r="Q3" s="33" t="s">
        <v>2</v>
      </c>
    </row>
    <row r="4" spans="1:17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2"/>
      <c r="P4" s="32"/>
      <c r="Q4" s="34"/>
    </row>
    <row r="5" spans="1:17" ht="16">
      <c r="A5" s="35" t="s">
        <v>41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>
      <c r="A6" s="14" t="s">
        <v>19</v>
      </c>
      <c r="B6" s="9" t="s">
        <v>186</v>
      </c>
      <c r="C6" s="9" t="s">
        <v>212</v>
      </c>
      <c r="D6" s="9" t="s">
        <v>187</v>
      </c>
      <c r="E6" s="10" t="s">
        <v>231</v>
      </c>
      <c r="F6" s="9" t="s">
        <v>188</v>
      </c>
      <c r="G6" s="13" t="s">
        <v>116</v>
      </c>
      <c r="H6" s="12" t="s">
        <v>119</v>
      </c>
      <c r="I6" s="12" t="s">
        <v>119</v>
      </c>
      <c r="J6" s="14"/>
      <c r="K6" s="12" t="s">
        <v>114</v>
      </c>
      <c r="L6" s="13" t="s">
        <v>115</v>
      </c>
      <c r="M6" s="13" t="s">
        <v>116</v>
      </c>
      <c r="N6" s="14"/>
      <c r="O6" s="11" t="str">
        <f>"100,0"</f>
        <v>100,0</v>
      </c>
      <c r="P6" s="11" t="str">
        <f>"72,8800"</f>
        <v>72,8800</v>
      </c>
      <c r="Q6" s="9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8.6640625" style="5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7" bestFit="1" customWidth="1"/>
    <col min="20" max="20" width="8.5" style="7" bestFit="1" customWidth="1"/>
    <col min="21" max="21" width="25.83203125" style="5" bestFit="1" customWidth="1"/>
    <col min="22" max="16384" width="9.1640625" style="3"/>
  </cols>
  <sheetData>
    <row r="1" spans="1:21" s="2" customFormat="1" ht="29" customHeight="1">
      <c r="A1" s="37" t="s">
        <v>203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31" t="s">
        <v>1</v>
      </c>
      <c r="T3" s="31" t="s">
        <v>3</v>
      </c>
      <c r="U3" s="33" t="s">
        <v>2</v>
      </c>
    </row>
    <row r="4" spans="1:21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2"/>
      <c r="T4" s="32"/>
      <c r="U4" s="34"/>
    </row>
    <row r="5" spans="1:21" ht="16">
      <c r="A5" s="35" t="s">
        <v>20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14" t="s">
        <v>19</v>
      </c>
      <c r="B6" s="9" t="s">
        <v>21</v>
      </c>
      <c r="C6" s="9" t="s">
        <v>22</v>
      </c>
      <c r="D6" s="9" t="s">
        <v>23</v>
      </c>
      <c r="E6" s="10" t="s">
        <v>230</v>
      </c>
      <c r="F6" s="9" t="s">
        <v>214</v>
      </c>
      <c r="G6" s="12" t="s">
        <v>24</v>
      </c>
      <c r="H6" s="13" t="s">
        <v>24</v>
      </c>
      <c r="I6" s="14"/>
      <c r="J6" s="14"/>
      <c r="K6" s="13" t="s">
        <v>25</v>
      </c>
      <c r="L6" s="13" t="s">
        <v>14</v>
      </c>
      <c r="M6" s="12" t="s">
        <v>26</v>
      </c>
      <c r="N6" s="14"/>
      <c r="O6" s="13" t="s">
        <v>27</v>
      </c>
      <c r="P6" s="13" t="s">
        <v>28</v>
      </c>
      <c r="Q6" s="12" t="s">
        <v>29</v>
      </c>
      <c r="R6" s="14"/>
      <c r="S6" s="11" t="str">
        <f>"740,0"</f>
        <v>740,0</v>
      </c>
      <c r="T6" s="11" t="str">
        <f>"415,0660"</f>
        <v>415,0660</v>
      </c>
      <c r="U6" s="9" t="s">
        <v>18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8.6640625" style="5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7" bestFit="1" customWidth="1"/>
    <col min="20" max="20" width="8.5" style="7" bestFit="1" customWidth="1"/>
    <col min="21" max="21" width="25.83203125" style="5" bestFit="1" customWidth="1"/>
    <col min="22" max="16384" width="9.1640625" style="3"/>
  </cols>
  <sheetData>
    <row r="1" spans="1:21" s="2" customFormat="1" ht="29" customHeight="1">
      <c r="A1" s="37" t="s">
        <v>204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31" t="s">
        <v>1</v>
      </c>
      <c r="T3" s="31" t="s">
        <v>3</v>
      </c>
      <c r="U3" s="33" t="s">
        <v>2</v>
      </c>
    </row>
    <row r="4" spans="1:21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2"/>
      <c r="T4" s="32"/>
      <c r="U4" s="34"/>
    </row>
    <row r="5" spans="1:21" ht="16">
      <c r="A5" s="35" t="s">
        <v>10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14" t="s">
        <v>19</v>
      </c>
      <c r="B6" s="9" t="s">
        <v>11</v>
      </c>
      <c r="C6" s="9" t="s">
        <v>12</v>
      </c>
      <c r="D6" s="9" t="s">
        <v>13</v>
      </c>
      <c r="E6" s="10" t="s">
        <v>230</v>
      </c>
      <c r="F6" s="9" t="s">
        <v>214</v>
      </c>
      <c r="G6" s="12" t="s">
        <v>14</v>
      </c>
      <c r="H6" s="13" t="s">
        <v>14</v>
      </c>
      <c r="I6" s="14"/>
      <c r="J6" s="14"/>
      <c r="K6" s="12" t="s">
        <v>15</v>
      </c>
      <c r="L6" s="12" t="s">
        <v>15</v>
      </c>
      <c r="M6" s="13" t="s">
        <v>15</v>
      </c>
      <c r="N6" s="14"/>
      <c r="O6" s="12" t="s">
        <v>16</v>
      </c>
      <c r="P6" s="13" t="s">
        <v>16</v>
      </c>
      <c r="Q6" s="13" t="s">
        <v>17</v>
      </c>
      <c r="R6" s="14"/>
      <c r="S6" s="11" t="str">
        <f>"510,0"</f>
        <v>510,0</v>
      </c>
      <c r="T6" s="11" t="str">
        <f>"343,6890"</f>
        <v>343,6890</v>
      </c>
      <c r="U6" s="9" t="s">
        <v>18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4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29.83203125" style="5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5" width="7.83203125" style="7" bestFit="1" customWidth="1"/>
    <col min="16" max="16" width="8.5" style="7" bestFit="1" customWidth="1"/>
    <col min="17" max="17" width="32.6640625" style="5" bestFit="1" customWidth="1"/>
    <col min="18" max="16384" width="9.1640625" style="3"/>
  </cols>
  <sheetData>
    <row r="1" spans="1:17" s="2" customFormat="1" ht="29" customHeight="1">
      <c r="A1" s="37" t="s">
        <v>194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8</v>
      </c>
      <c r="H3" s="49"/>
      <c r="I3" s="49"/>
      <c r="J3" s="49"/>
      <c r="K3" s="49" t="s">
        <v>9</v>
      </c>
      <c r="L3" s="49"/>
      <c r="M3" s="49"/>
      <c r="N3" s="49"/>
      <c r="O3" s="31" t="s">
        <v>1</v>
      </c>
      <c r="P3" s="31" t="s">
        <v>3</v>
      </c>
      <c r="Q3" s="33" t="s">
        <v>2</v>
      </c>
    </row>
    <row r="4" spans="1:17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2"/>
      <c r="P4" s="32"/>
      <c r="Q4" s="34"/>
    </row>
    <row r="5" spans="1:17" ht="16">
      <c r="A5" s="35" t="s">
        <v>30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>
      <c r="A6" s="14" t="s">
        <v>19</v>
      </c>
      <c r="B6" s="9" t="s">
        <v>174</v>
      </c>
      <c r="C6" s="9" t="s">
        <v>175</v>
      </c>
      <c r="D6" s="9" t="s">
        <v>176</v>
      </c>
      <c r="E6" s="10" t="s">
        <v>230</v>
      </c>
      <c r="F6" s="9" t="s">
        <v>214</v>
      </c>
      <c r="G6" s="13" t="s">
        <v>115</v>
      </c>
      <c r="H6" s="13" t="s">
        <v>171</v>
      </c>
      <c r="I6" s="12" t="s">
        <v>116</v>
      </c>
      <c r="J6" s="14"/>
      <c r="K6" s="13" t="s">
        <v>86</v>
      </c>
      <c r="L6" s="13" t="s">
        <v>77</v>
      </c>
      <c r="M6" s="12" t="s">
        <v>15</v>
      </c>
      <c r="N6" s="14"/>
      <c r="O6" s="11" t="str">
        <f>"165,0"</f>
        <v>165,0</v>
      </c>
      <c r="P6" s="11" t="str">
        <f>"206,3160"</f>
        <v>206,3160</v>
      </c>
      <c r="Q6" s="9" t="s">
        <v>218</v>
      </c>
    </row>
    <row r="8" spans="1:17" ht="16">
      <c r="A8" s="27" t="s">
        <v>110</v>
      </c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7">
      <c r="A9" s="22" t="s">
        <v>19</v>
      </c>
      <c r="B9" s="15" t="s">
        <v>157</v>
      </c>
      <c r="C9" s="15" t="s">
        <v>158</v>
      </c>
      <c r="D9" s="15" t="s">
        <v>159</v>
      </c>
      <c r="E9" s="16" t="s">
        <v>230</v>
      </c>
      <c r="F9" s="15" t="s">
        <v>190</v>
      </c>
      <c r="G9" s="21" t="s">
        <v>37</v>
      </c>
      <c r="H9" s="21" t="s">
        <v>114</v>
      </c>
      <c r="I9" s="26" t="s">
        <v>115</v>
      </c>
      <c r="J9" s="22"/>
      <c r="K9" s="21" t="s">
        <v>54</v>
      </c>
      <c r="L9" s="21" t="s">
        <v>15</v>
      </c>
      <c r="M9" s="26" t="s">
        <v>38</v>
      </c>
      <c r="N9" s="22"/>
      <c r="O9" s="17" t="str">
        <f>"162,5"</f>
        <v>162,5</v>
      </c>
      <c r="P9" s="17" t="str">
        <f>"196,1538"</f>
        <v>196,1538</v>
      </c>
      <c r="Q9" s="15"/>
    </row>
    <row r="10" spans="1:17">
      <c r="A10" s="25" t="s">
        <v>109</v>
      </c>
      <c r="B10" s="18" t="s">
        <v>111</v>
      </c>
      <c r="C10" s="18" t="s">
        <v>112</v>
      </c>
      <c r="D10" s="18" t="s">
        <v>113</v>
      </c>
      <c r="E10" s="19" t="s">
        <v>230</v>
      </c>
      <c r="F10" s="18" t="s">
        <v>190</v>
      </c>
      <c r="G10" s="23" t="s">
        <v>114</v>
      </c>
      <c r="H10" s="24" t="s">
        <v>115</v>
      </c>
      <c r="I10" s="24" t="s">
        <v>116</v>
      </c>
      <c r="J10" s="25"/>
      <c r="K10" s="24" t="s">
        <v>34</v>
      </c>
      <c r="L10" s="24" t="s">
        <v>117</v>
      </c>
      <c r="M10" s="24" t="s">
        <v>118</v>
      </c>
      <c r="N10" s="25"/>
      <c r="O10" s="20" t="str">
        <f>"147,5"</f>
        <v>147,5</v>
      </c>
      <c r="P10" s="20" t="str">
        <f>"176,7788"</f>
        <v>176,7788</v>
      </c>
      <c r="Q10" s="18" t="s">
        <v>217</v>
      </c>
    </row>
    <row r="12" spans="1:17" ht="16">
      <c r="A12" s="27" t="s">
        <v>58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7">
      <c r="A13" s="22" t="s">
        <v>19</v>
      </c>
      <c r="B13" s="15" t="s">
        <v>177</v>
      </c>
      <c r="C13" s="15" t="s">
        <v>178</v>
      </c>
      <c r="D13" s="15" t="s">
        <v>179</v>
      </c>
      <c r="E13" s="16" t="s">
        <v>230</v>
      </c>
      <c r="F13" s="15" t="s">
        <v>190</v>
      </c>
      <c r="G13" s="21" t="s">
        <v>116</v>
      </c>
      <c r="H13" s="21" t="s">
        <v>119</v>
      </c>
      <c r="I13" s="21" t="s">
        <v>166</v>
      </c>
      <c r="J13" s="22"/>
      <c r="K13" s="21" t="s">
        <v>74</v>
      </c>
      <c r="L13" s="21" t="s">
        <v>180</v>
      </c>
      <c r="M13" s="21" t="s">
        <v>54</v>
      </c>
      <c r="N13" s="22"/>
      <c r="O13" s="17" t="str">
        <f>"170,0"</f>
        <v>170,0</v>
      </c>
      <c r="P13" s="17" t="str">
        <f>"190,2640"</f>
        <v>190,2640</v>
      </c>
      <c r="Q13" s="15"/>
    </row>
    <row r="14" spans="1:17">
      <c r="A14" s="25" t="s">
        <v>19</v>
      </c>
      <c r="B14" s="18" t="s">
        <v>177</v>
      </c>
      <c r="C14" s="18" t="s">
        <v>206</v>
      </c>
      <c r="D14" s="18" t="s">
        <v>179</v>
      </c>
      <c r="E14" s="19" t="s">
        <v>233</v>
      </c>
      <c r="F14" s="18" t="s">
        <v>190</v>
      </c>
      <c r="G14" s="24" t="s">
        <v>116</v>
      </c>
      <c r="H14" s="24" t="s">
        <v>119</v>
      </c>
      <c r="I14" s="24" t="s">
        <v>166</v>
      </c>
      <c r="J14" s="25"/>
      <c r="K14" s="24" t="s">
        <v>74</v>
      </c>
      <c r="L14" s="24" t="s">
        <v>180</v>
      </c>
      <c r="M14" s="24" t="s">
        <v>54</v>
      </c>
      <c r="N14" s="25"/>
      <c r="O14" s="20" t="str">
        <f>"170,0"</f>
        <v>170,0</v>
      </c>
      <c r="P14" s="20" t="str">
        <f>"211,9541"</f>
        <v>211,9541</v>
      </c>
      <c r="Q14" s="18"/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B3:B4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83203125" style="5" customWidth="1"/>
    <col min="4" max="4" width="21.5" style="5" bestFit="1" customWidth="1"/>
    <col min="5" max="5" width="10.5" style="6" bestFit="1" customWidth="1"/>
    <col min="6" max="6" width="32.5" style="5" bestFit="1" customWidth="1"/>
    <col min="7" max="9" width="5.5" style="8" customWidth="1"/>
    <col min="10" max="10" width="4.83203125" style="8" customWidth="1"/>
    <col min="11" max="11" width="4.5" style="8" customWidth="1"/>
    <col min="12" max="13" width="5.5" style="8" customWidth="1"/>
    <col min="14" max="14" width="4.83203125" style="8" customWidth="1"/>
    <col min="15" max="15" width="7.83203125" style="7" bestFit="1" customWidth="1"/>
    <col min="16" max="16" width="8.5" style="7" bestFit="1" customWidth="1"/>
    <col min="17" max="17" width="16.1640625" style="5" bestFit="1" customWidth="1"/>
    <col min="18" max="16384" width="9.1640625" style="3"/>
  </cols>
  <sheetData>
    <row r="1" spans="1:17" s="2" customFormat="1" ht="29" customHeight="1">
      <c r="A1" s="37" t="s">
        <v>195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8</v>
      </c>
      <c r="H3" s="49"/>
      <c r="I3" s="49"/>
      <c r="J3" s="49"/>
      <c r="K3" s="49" t="s">
        <v>9</v>
      </c>
      <c r="L3" s="49"/>
      <c r="M3" s="49"/>
      <c r="N3" s="49"/>
      <c r="O3" s="31" t="s">
        <v>1</v>
      </c>
      <c r="P3" s="31" t="s">
        <v>3</v>
      </c>
      <c r="Q3" s="33" t="s">
        <v>2</v>
      </c>
    </row>
    <row r="4" spans="1:17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2"/>
      <c r="P4" s="32"/>
      <c r="Q4" s="34"/>
    </row>
    <row r="5" spans="1:17" ht="16">
      <c r="A5" s="35" t="s">
        <v>110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>
      <c r="A6" s="14" t="s">
        <v>19</v>
      </c>
      <c r="B6" s="9" t="s">
        <v>160</v>
      </c>
      <c r="C6" s="9" t="s">
        <v>161</v>
      </c>
      <c r="D6" s="9" t="s">
        <v>162</v>
      </c>
      <c r="E6" s="10" t="s">
        <v>231</v>
      </c>
      <c r="F6" s="9" t="s">
        <v>213</v>
      </c>
      <c r="G6" s="13" t="s">
        <v>163</v>
      </c>
      <c r="H6" s="13" t="s">
        <v>164</v>
      </c>
      <c r="I6" s="12" t="s">
        <v>165</v>
      </c>
      <c r="J6" s="14"/>
      <c r="K6" s="13" t="s">
        <v>116</v>
      </c>
      <c r="L6" s="13" t="s">
        <v>119</v>
      </c>
      <c r="M6" s="13" t="s">
        <v>166</v>
      </c>
      <c r="N6" s="14"/>
      <c r="O6" s="11" t="str">
        <f>"85,0"</f>
        <v>85,0</v>
      </c>
      <c r="P6" s="11" t="str">
        <f>"100,7165"</f>
        <v>100,7165</v>
      </c>
      <c r="Q6" s="9" t="s">
        <v>167</v>
      </c>
    </row>
    <row r="8" spans="1:17" ht="16">
      <c r="A8" s="27" t="s">
        <v>58</v>
      </c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7">
      <c r="A9" s="14" t="s">
        <v>19</v>
      </c>
      <c r="B9" s="9" t="s">
        <v>168</v>
      </c>
      <c r="C9" s="9" t="s">
        <v>169</v>
      </c>
      <c r="D9" s="9" t="s">
        <v>170</v>
      </c>
      <c r="E9" s="10" t="s">
        <v>230</v>
      </c>
      <c r="F9" s="9" t="s">
        <v>190</v>
      </c>
      <c r="G9" s="12" t="s">
        <v>171</v>
      </c>
      <c r="H9" s="13" t="s">
        <v>171</v>
      </c>
      <c r="I9" s="13" t="s">
        <v>116</v>
      </c>
      <c r="J9" s="14"/>
      <c r="K9" s="13" t="s">
        <v>172</v>
      </c>
      <c r="L9" s="13" t="s">
        <v>173</v>
      </c>
      <c r="M9" s="13" t="s">
        <v>86</v>
      </c>
      <c r="N9" s="14"/>
      <c r="O9" s="11" t="str">
        <f>"157,5"</f>
        <v>157,5</v>
      </c>
      <c r="P9" s="11" t="str">
        <f>"177,8963"</f>
        <v>177,8963</v>
      </c>
      <c r="Q9" s="9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0.3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26.83203125" style="5" bestFit="1" customWidth="1"/>
    <col min="14" max="16384" width="9.1640625" style="3"/>
  </cols>
  <sheetData>
    <row r="1" spans="1:13" s="2" customFormat="1" ht="29" customHeight="1">
      <c r="A1" s="37" t="s">
        <v>200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8</v>
      </c>
      <c r="H3" s="49"/>
      <c r="I3" s="49"/>
      <c r="J3" s="49"/>
      <c r="K3" s="31" t="s">
        <v>108</v>
      </c>
      <c r="L3" s="31" t="s">
        <v>3</v>
      </c>
      <c r="M3" s="33" t="s">
        <v>2</v>
      </c>
    </row>
    <row r="4" spans="1:13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32"/>
      <c r="L4" s="32"/>
      <c r="M4" s="34"/>
    </row>
    <row r="5" spans="1:13" ht="16">
      <c r="A5" s="35" t="s">
        <v>110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14" t="s">
        <v>19</v>
      </c>
      <c r="B6" s="9" t="s">
        <v>111</v>
      </c>
      <c r="C6" s="9" t="s">
        <v>112</v>
      </c>
      <c r="D6" s="9" t="s">
        <v>113</v>
      </c>
      <c r="E6" s="10" t="s">
        <v>230</v>
      </c>
      <c r="F6" s="9" t="s">
        <v>190</v>
      </c>
      <c r="G6" s="12" t="s">
        <v>114</v>
      </c>
      <c r="H6" s="13" t="s">
        <v>115</v>
      </c>
      <c r="I6" s="13" t="s">
        <v>116</v>
      </c>
      <c r="J6" s="14"/>
      <c r="K6" s="11" t="str">
        <f>"50,0"</f>
        <v>50,0</v>
      </c>
      <c r="L6" s="11" t="str">
        <f>"59,9250"</f>
        <v>59,9250</v>
      </c>
      <c r="M6" s="9" t="s">
        <v>217</v>
      </c>
    </row>
    <row r="8" spans="1:13" ht="16">
      <c r="A8" s="27" t="s">
        <v>41</v>
      </c>
      <c r="B8" s="27"/>
      <c r="C8" s="28"/>
      <c r="D8" s="28"/>
      <c r="E8" s="28"/>
      <c r="F8" s="28"/>
      <c r="G8" s="28"/>
      <c r="H8" s="28"/>
      <c r="I8" s="28"/>
      <c r="J8" s="28"/>
    </row>
    <row r="9" spans="1:13">
      <c r="A9" s="22" t="s">
        <v>19</v>
      </c>
      <c r="B9" s="15" t="s">
        <v>42</v>
      </c>
      <c r="C9" s="15" t="s">
        <v>43</v>
      </c>
      <c r="D9" s="15" t="s">
        <v>44</v>
      </c>
      <c r="E9" s="16" t="s">
        <v>231</v>
      </c>
      <c r="F9" s="15" t="s">
        <v>45</v>
      </c>
      <c r="G9" s="21" t="s">
        <v>48</v>
      </c>
      <c r="H9" s="21" t="s">
        <v>34</v>
      </c>
      <c r="I9" s="21" t="s">
        <v>35</v>
      </c>
      <c r="J9" s="22"/>
      <c r="K9" s="17" t="str">
        <f>"90,0"</f>
        <v>90,0</v>
      </c>
      <c r="L9" s="17" t="str">
        <f>"65,1780"</f>
        <v>65,1780</v>
      </c>
      <c r="M9" s="15" t="s">
        <v>216</v>
      </c>
    </row>
    <row r="10" spans="1:13">
      <c r="A10" s="25" t="s">
        <v>19</v>
      </c>
      <c r="B10" s="18" t="s">
        <v>120</v>
      </c>
      <c r="C10" s="18" t="s">
        <v>121</v>
      </c>
      <c r="D10" s="18" t="s">
        <v>122</v>
      </c>
      <c r="E10" s="19" t="s">
        <v>230</v>
      </c>
      <c r="F10" s="18" t="s">
        <v>190</v>
      </c>
      <c r="G10" s="24" t="s">
        <v>86</v>
      </c>
      <c r="H10" s="24" t="s">
        <v>123</v>
      </c>
      <c r="I10" s="23" t="s">
        <v>77</v>
      </c>
      <c r="J10" s="25"/>
      <c r="K10" s="20" t="str">
        <f>"112,5"</f>
        <v>112,5</v>
      </c>
      <c r="L10" s="20" t="str">
        <f>"81,1575"</f>
        <v>81,1575</v>
      </c>
      <c r="M10" s="18"/>
    </row>
    <row r="12" spans="1:13" ht="16">
      <c r="A12" s="27" t="s">
        <v>124</v>
      </c>
      <c r="B12" s="27"/>
      <c r="C12" s="28"/>
      <c r="D12" s="28"/>
      <c r="E12" s="28"/>
      <c r="F12" s="28"/>
      <c r="G12" s="28"/>
      <c r="H12" s="28"/>
      <c r="I12" s="28"/>
      <c r="J12" s="28"/>
    </row>
    <row r="13" spans="1:13">
      <c r="A13" s="14" t="s">
        <v>19</v>
      </c>
      <c r="B13" s="9" t="s">
        <v>125</v>
      </c>
      <c r="C13" s="9" t="s">
        <v>126</v>
      </c>
      <c r="D13" s="9" t="s">
        <v>127</v>
      </c>
      <c r="E13" s="10" t="s">
        <v>230</v>
      </c>
      <c r="F13" s="9" t="s">
        <v>214</v>
      </c>
      <c r="G13" s="13" t="s">
        <v>47</v>
      </c>
      <c r="H13" s="13" t="s">
        <v>128</v>
      </c>
      <c r="I13" s="12" t="s">
        <v>16</v>
      </c>
      <c r="J13" s="14"/>
      <c r="K13" s="11" t="str">
        <f>"152,5"</f>
        <v>152,5</v>
      </c>
      <c r="L13" s="11" t="str">
        <f>"98,2100"</f>
        <v>98,2100</v>
      </c>
      <c r="M13" s="9"/>
    </row>
    <row r="15" spans="1:13" ht="16">
      <c r="A15" s="27" t="s">
        <v>129</v>
      </c>
      <c r="B15" s="27"/>
      <c r="C15" s="28"/>
      <c r="D15" s="28"/>
      <c r="E15" s="28"/>
      <c r="F15" s="28"/>
      <c r="G15" s="28"/>
      <c r="H15" s="28"/>
      <c r="I15" s="28"/>
      <c r="J15" s="28"/>
    </row>
    <row r="16" spans="1:13">
      <c r="A16" s="22" t="s">
        <v>19</v>
      </c>
      <c r="B16" s="15" t="s">
        <v>130</v>
      </c>
      <c r="C16" s="15" t="s">
        <v>131</v>
      </c>
      <c r="D16" s="15" t="s">
        <v>132</v>
      </c>
      <c r="E16" s="16" t="s">
        <v>230</v>
      </c>
      <c r="F16" s="15" t="s">
        <v>214</v>
      </c>
      <c r="G16" s="21" t="s">
        <v>81</v>
      </c>
      <c r="H16" s="21" t="s">
        <v>133</v>
      </c>
      <c r="I16" s="26" t="s">
        <v>134</v>
      </c>
      <c r="J16" s="22"/>
      <c r="K16" s="17" t="str">
        <f>"162,5"</f>
        <v>162,5</v>
      </c>
      <c r="L16" s="17" t="str">
        <f>"99,8075"</f>
        <v>99,8075</v>
      </c>
      <c r="M16" s="15" t="s">
        <v>135</v>
      </c>
    </row>
    <row r="17" spans="1:13">
      <c r="A17" s="25" t="s">
        <v>19</v>
      </c>
      <c r="B17" s="18" t="s">
        <v>130</v>
      </c>
      <c r="C17" s="18" t="s">
        <v>207</v>
      </c>
      <c r="D17" s="18" t="s">
        <v>132</v>
      </c>
      <c r="E17" s="19" t="s">
        <v>235</v>
      </c>
      <c r="F17" s="18" t="s">
        <v>214</v>
      </c>
      <c r="G17" s="24" t="s">
        <v>81</v>
      </c>
      <c r="H17" s="24" t="s">
        <v>133</v>
      </c>
      <c r="I17" s="23" t="s">
        <v>134</v>
      </c>
      <c r="J17" s="25"/>
      <c r="K17" s="20" t="str">
        <f>"162,5"</f>
        <v>162,5</v>
      </c>
      <c r="L17" s="20" t="str">
        <f>"124,7594"</f>
        <v>124,7594</v>
      </c>
      <c r="M17" s="18" t="s">
        <v>135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7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25.83203125" style="5" bestFit="1" customWidth="1"/>
    <col min="14" max="16384" width="9.1640625" style="3"/>
  </cols>
  <sheetData>
    <row r="1" spans="1:13" s="2" customFormat="1" ht="29" customHeight="1">
      <c r="A1" s="37" t="s">
        <v>201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8</v>
      </c>
      <c r="H3" s="49"/>
      <c r="I3" s="49"/>
      <c r="J3" s="49"/>
      <c r="K3" s="31" t="s">
        <v>108</v>
      </c>
      <c r="L3" s="31" t="s">
        <v>3</v>
      </c>
      <c r="M3" s="33" t="s">
        <v>2</v>
      </c>
    </row>
    <row r="4" spans="1:13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32"/>
      <c r="L4" s="32"/>
      <c r="M4" s="34"/>
    </row>
    <row r="5" spans="1:13" ht="16">
      <c r="A5" s="35" t="s">
        <v>58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14" t="s">
        <v>19</v>
      </c>
      <c r="B6" s="9" t="s">
        <v>59</v>
      </c>
      <c r="C6" s="9" t="s">
        <v>208</v>
      </c>
      <c r="D6" s="9" t="s">
        <v>60</v>
      </c>
      <c r="E6" s="10" t="s">
        <v>233</v>
      </c>
      <c r="F6" s="9" t="s">
        <v>215</v>
      </c>
      <c r="G6" s="13" t="s">
        <v>61</v>
      </c>
      <c r="H6" s="13" t="s">
        <v>62</v>
      </c>
      <c r="I6" s="13" t="s">
        <v>63</v>
      </c>
      <c r="J6" s="14"/>
      <c r="K6" s="11" t="str">
        <f>"70,0"</f>
        <v>70,0</v>
      </c>
      <c r="L6" s="11" t="str">
        <f>"89,9770"</f>
        <v>89,9770</v>
      </c>
      <c r="M6" s="9" t="s">
        <v>64</v>
      </c>
    </row>
    <row r="8" spans="1:13" ht="16">
      <c r="A8" s="27" t="s">
        <v>58</v>
      </c>
      <c r="B8" s="27"/>
      <c r="C8" s="28"/>
      <c r="D8" s="28"/>
      <c r="E8" s="28"/>
      <c r="F8" s="28"/>
      <c r="G8" s="28"/>
      <c r="H8" s="28"/>
      <c r="I8" s="28"/>
      <c r="J8" s="28"/>
    </row>
    <row r="9" spans="1:13">
      <c r="A9" s="14" t="s">
        <v>19</v>
      </c>
      <c r="B9" s="9" t="s">
        <v>65</v>
      </c>
      <c r="C9" s="9" t="s">
        <v>66</v>
      </c>
      <c r="D9" s="9" t="s">
        <v>67</v>
      </c>
      <c r="E9" s="10" t="s">
        <v>231</v>
      </c>
      <c r="F9" s="9" t="s">
        <v>190</v>
      </c>
      <c r="G9" s="13" t="s">
        <v>68</v>
      </c>
      <c r="H9" s="13" t="s">
        <v>69</v>
      </c>
      <c r="I9" s="12" t="s">
        <v>34</v>
      </c>
      <c r="J9" s="14"/>
      <c r="K9" s="11" t="str">
        <f>"82,5"</f>
        <v>82,5</v>
      </c>
      <c r="L9" s="11" t="str">
        <f>"71,7997"</f>
        <v>71,7997</v>
      </c>
      <c r="M9" s="9" t="s">
        <v>57</v>
      </c>
    </row>
    <row r="11" spans="1:13" ht="16">
      <c r="A11" s="27" t="s">
        <v>70</v>
      </c>
      <c r="B11" s="27"/>
      <c r="C11" s="28"/>
      <c r="D11" s="28"/>
      <c r="E11" s="28"/>
      <c r="F11" s="28"/>
      <c r="G11" s="28"/>
      <c r="H11" s="28"/>
      <c r="I11" s="28"/>
      <c r="J11" s="28"/>
    </row>
    <row r="12" spans="1:13">
      <c r="A12" s="14" t="s">
        <v>19</v>
      </c>
      <c r="B12" s="9" t="s">
        <v>71</v>
      </c>
      <c r="C12" s="9" t="s">
        <v>72</v>
      </c>
      <c r="D12" s="9" t="s">
        <v>73</v>
      </c>
      <c r="E12" s="10" t="s">
        <v>230</v>
      </c>
      <c r="F12" s="9" t="s">
        <v>220</v>
      </c>
      <c r="G12" s="13" t="s">
        <v>74</v>
      </c>
      <c r="H12" s="13" t="s">
        <v>54</v>
      </c>
      <c r="I12" s="12" t="s">
        <v>15</v>
      </c>
      <c r="J12" s="14"/>
      <c r="K12" s="11" t="str">
        <f>"110,0"</f>
        <v>110,0</v>
      </c>
      <c r="L12" s="11" t="str">
        <f>"84,9090"</f>
        <v>84,9090</v>
      </c>
      <c r="M12" s="9"/>
    </row>
    <row r="14" spans="1:13" ht="16">
      <c r="A14" s="27" t="s">
        <v>41</v>
      </c>
      <c r="B14" s="27"/>
      <c r="C14" s="28"/>
      <c r="D14" s="28"/>
      <c r="E14" s="28"/>
      <c r="F14" s="28"/>
      <c r="G14" s="28"/>
      <c r="H14" s="28"/>
      <c r="I14" s="28"/>
      <c r="J14" s="28"/>
    </row>
    <row r="15" spans="1:13">
      <c r="A15" s="14" t="s">
        <v>19</v>
      </c>
      <c r="B15" s="9" t="s">
        <v>75</v>
      </c>
      <c r="C15" s="9" t="s">
        <v>209</v>
      </c>
      <c r="D15" s="9" t="s">
        <v>76</v>
      </c>
      <c r="E15" s="10" t="s">
        <v>234</v>
      </c>
      <c r="F15" s="9" t="s">
        <v>214</v>
      </c>
      <c r="G15" s="13" t="s">
        <v>54</v>
      </c>
      <c r="H15" s="13" t="s">
        <v>55</v>
      </c>
      <c r="I15" s="13" t="s">
        <v>77</v>
      </c>
      <c r="J15" s="14"/>
      <c r="K15" s="11" t="str">
        <f>"117,5"</f>
        <v>117,5</v>
      </c>
      <c r="L15" s="11" t="str">
        <f>"85,6928"</f>
        <v>85,6928</v>
      </c>
      <c r="M15" s="9" t="s">
        <v>221</v>
      </c>
    </row>
    <row r="17" spans="1:13" ht="16">
      <c r="A17" s="27" t="s">
        <v>10</v>
      </c>
      <c r="B17" s="27"/>
      <c r="C17" s="28"/>
      <c r="D17" s="28"/>
      <c r="E17" s="28"/>
      <c r="F17" s="28"/>
      <c r="G17" s="28"/>
      <c r="H17" s="28"/>
      <c r="I17" s="28"/>
      <c r="J17" s="28"/>
    </row>
    <row r="18" spans="1:13">
      <c r="A18" s="22" t="s">
        <v>19</v>
      </c>
      <c r="B18" s="15" t="s">
        <v>78</v>
      </c>
      <c r="C18" s="15" t="s">
        <v>79</v>
      </c>
      <c r="D18" s="15" t="s">
        <v>80</v>
      </c>
      <c r="E18" s="16" t="s">
        <v>230</v>
      </c>
      <c r="F18" s="15" t="s">
        <v>214</v>
      </c>
      <c r="G18" s="21" t="s">
        <v>81</v>
      </c>
      <c r="H18" s="26" t="s">
        <v>82</v>
      </c>
      <c r="I18" s="26" t="s">
        <v>82</v>
      </c>
      <c r="J18" s="22"/>
      <c r="K18" s="17" t="str">
        <f>"157,5"</f>
        <v>157,5</v>
      </c>
      <c r="L18" s="17" t="str">
        <f>"106,2180"</f>
        <v>106,2180</v>
      </c>
      <c r="M18" s="15" t="s">
        <v>83</v>
      </c>
    </row>
    <row r="19" spans="1:13">
      <c r="A19" s="25" t="s">
        <v>19</v>
      </c>
      <c r="B19" s="18" t="s">
        <v>84</v>
      </c>
      <c r="C19" s="18" t="s">
        <v>210</v>
      </c>
      <c r="D19" s="18" t="s">
        <v>85</v>
      </c>
      <c r="E19" s="19" t="s">
        <v>236</v>
      </c>
      <c r="F19" s="18" t="s">
        <v>214</v>
      </c>
      <c r="G19" s="24" t="s">
        <v>86</v>
      </c>
      <c r="H19" s="24" t="s">
        <v>77</v>
      </c>
      <c r="I19" s="24" t="s">
        <v>87</v>
      </c>
      <c r="J19" s="25"/>
      <c r="K19" s="20" t="str">
        <f>"122,5"</f>
        <v>122,5</v>
      </c>
      <c r="L19" s="20" t="str">
        <f>"118,1957"</f>
        <v>118,1957</v>
      </c>
      <c r="M19" s="18" t="s">
        <v>88</v>
      </c>
    </row>
    <row r="21" spans="1:13" ht="16">
      <c r="A21" s="27" t="s">
        <v>89</v>
      </c>
      <c r="B21" s="27"/>
      <c r="C21" s="28"/>
      <c r="D21" s="28"/>
      <c r="E21" s="28"/>
      <c r="F21" s="28"/>
      <c r="G21" s="28"/>
      <c r="H21" s="28"/>
      <c r="I21" s="28"/>
      <c r="J21" s="28"/>
    </row>
    <row r="22" spans="1:13">
      <c r="A22" s="22" t="s">
        <v>19</v>
      </c>
      <c r="B22" s="15" t="s">
        <v>90</v>
      </c>
      <c r="C22" s="15" t="s">
        <v>91</v>
      </c>
      <c r="D22" s="15" t="s">
        <v>92</v>
      </c>
      <c r="E22" s="16" t="s">
        <v>230</v>
      </c>
      <c r="F22" s="15" t="s">
        <v>45</v>
      </c>
      <c r="G22" s="21" t="s">
        <v>93</v>
      </c>
      <c r="H22" s="21" t="s">
        <v>94</v>
      </c>
      <c r="I22" s="21" t="s">
        <v>95</v>
      </c>
      <c r="J22" s="22"/>
      <c r="K22" s="17" t="str">
        <f>"200,0"</f>
        <v>200,0</v>
      </c>
      <c r="L22" s="17" t="str">
        <f>"117,7400"</f>
        <v>117,7400</v>
      </c>
      <c r="M22" s="15"/>
    </row>
    <row r="23" spans="1:13">
      <c r="A23" s="25" t="s">
        <v>109</v>
      </c>
      <c r="B23" s="18" t="s">
        <v>96</v>
      </c>
      <c r="C23" s="18" t="s">
        <v>97</v>
      </c>
      <c r="D23" s="18" t="s">
        <v>98</v>
      </c>
      <c r="E23" s="19" t="s">
        <v>230</v>
      </c>
      <c r="F23" s="18" t="s">
        <v>220</v>
      </c>
      <c r="G23" s="24" t="s">
        <v>99</v>
      </c>
      <c r="H23" s="24" t="s">
        <v>100</v>
      </c>
      <c r="I23" s="23" t="s">
        <v>94</v>
      </c>
      <c r="J23" s="25"/>
      <c r="K23" s="20" t="str">
        <f>"182,5"</f>
        <v>182,5</v>
      </c>
      <c r="L23" s="20" t="str">
        <f>"107,4013"</f>
        <v>107,4013</v>
      </c>
      <c r="M23" s="18" t="s">
        <v>101</v>
      </c>
    </row>
    <row r="25" spans="1:13" ht="16">
      <c r="A25" s="27" t="s">
        <v>20</v>
      </c>
      <c r="B25" s="27"/>
      <c r="C25" s="28"/>
      <c r="D25" s="28"/>
      <c r="E25" s="28"/>
      <c r="F25" s="28"/>
      <c r="G25" s="28"/>
      <c r="H25" s="28"/>
      <c r="I25" s="28"/>
      <c r="J25" s="28"/>
    </row>
    <row r="26" spans="1:13">
      <c r="A26" s="22" t="s">
        <v>19</v>
      </c>
      <c r="B26" s="15" t="s">
        <v>102</v>
      </c>
      <c r="C26" s="15" t="s">
        <v>103</v>
      </c>
      <c r="D26" s="15" t="s">
        <v>104</v>
      </c>
      <c r="E26" s="16" t="s">
        <v>230</v>
      </c>
      <c r="F26" s="15" t="s">
        <v>190</v>
      </c>
      <c r="G26" s="21" t="s">
        <v>105</v>
      </c>
      <c r="H26" s="21" t="s">
        <v>106</v>
      </c>
      <c r="I26" s="26" t="s">
        <v>107</v>
      </c>
      <c r="J26" s="22"/>
      <c r="K26" s="17" t="str">
        <f>"230,0"</f>
        <v>230,0</v>
      </c>
      <c r="L26" s="17" t="str">
        <f>"128,8920"</f>
        <v>128,8920</v>
      </c>
      <c r="M26" s="15"/>
    </row>
    <row r="27" spans="1:13">
      <c r="A27" s="25" t="s">
        <v>109</v>
      </c>
      <c r="B27" s="18" t="s">
        <v>21</v>
      </c>
      <c r="C27" s="18" t="s">
        <v>22</v>
      </c>
      <c r="D27" s="18" t="s">
        <v>23</v>
      </c>
      <c r="E27" s="19" t="s">
        <v>230</v>
      </c>
      <c r="F27" s="18" t="s">
        <v>214</v>
      </c>
      <c r="G27" s="24" t="s">
        <v>25</v>
      </c>
      <c r="H27" s="24" t="s">
        <v>14</v>
      </c>
      <c r="I27" s="23" t="s">
        <v>26</v>
      </c>
      <c r="J27" s="25"/>
      <c r="K27" s="20" t="str">
        <f>"210,0"</f>
        <v>210,0</v>
      </c>
      <c r="L27" s="20" t="str">
        <f>"117,7890"</f>
        <v>117,7890</v>
      </c>
      <c r="M27" s="18" t="s">
        <v>18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5:J25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1:J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6.3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7.5" style="7" bestFit="1" customWidth="1"/>
    <col min="13" max="13" width="17" style="5" bestFit="1" customWidth="1"/>
    <col min="14" max="16384" width="9.1640625" style="3"/>
  </cols>
  <sheetData>
    <row r="1" spans="1:13" s="2" customFormat="1" ht="29" customHeight="1">
      <c r="A1" s="37" t="s">
        <v>198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8</v>
      </c>
      <c r="H3" s="49"/>
      <c r="I3" s="49"/>
      <c r="J3" s="49"/>
      <c r="K3" s="31" t="s">
        <v>108</v>
      </c>
      <c r="L3" s="31" t="s">
        <v>3</v>
      </c>
      <c r="M3" s="33" t="s">
        <v>2</v>
      </c>
    </row>
    <row r="4" spans="1:13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32"/>
      <c r="L4" s="32"/>
      <c r="M4" s="34"/>
    </row>
    <row r="5" spans="1:13" ht="16">
      <c r="A5" s="35" t="s">
        <v>129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14" t="s">
        <v>19</v>
      </c>
      <c r="B6" s="9" t="s">
        <v>148</v>
      </c>
      <c r="C6" s="9" t="s">
        <v>149</v>
      </c>
      <c r="D6" s="9" t="s">
        <v>150</v>
      </c>
      <c r="E6" s="10" t="s">
        <v>230</v>
      </c>
      <c r="F6" s="9" t="s">
        <v>139</v>
      </c>
      <c r="G6" s="12" t="s">
        <v>133</v>
      </c>
      <c r="H6" s="12" t="s">
        <v>133</v>
      </c>
      <c r="I6" s="13" t="s">
        <v>133</v>
      </c>
      <c r="J6" s="14"/>
      <c r="K6" s="11" t="str">
        <f>"162,5"</f>
        <v>162,5</v>
      </c>
      <c r="L6" s="11" t="str">
        <f>"99,5963"</f>
        <v>99,5963</v>
      </c>
      <c r="M6" s="9" t="s">
        <v>222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6.3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20.1640625" style="5" bestFit="1" customWidth="1"/>
    <col min="14" max="16384" width="9.1640625" style="3"/>
  </cols>
  <sheetData>
    <row r="1" spans="1:13" s="2" customFormat="1" ht="29" customHeight="1">
      <c r="A1" s="37" t="s">
        <v>199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227</v>
      </c>
      <c r="B3" s="29" t="s">
        <v>0</v>
      </c>
      <c r="C3" s="47" t="s">
        <v>228</v>
      </c>
      <c r="D3" s="47" t="s">
        <v>6</v>
      </c>
      <c r="E3" s="31" t="s">
        <v>229</v>
      </c>
      <c r="F3" s="49" t="s">
        <v>5</v>
      </c>
      <c r="G3" s="49" t="s">
        <v>8</v>
      </c>
      <c r="H3" s="49"/>
      <c r="I3" s="49"/>
      <c r="J3" s="49"/>
      <c r="K3" s="31" t="s">
        <v>108</v>
      </c>
      <c r="L3" s="31" t="s">
        <v>3</v>
      </c>
      <c r="M3" s="33" t="s">
        <v>2</v>
      </c>
    </row>
    <row r="4" spans="1:13" s="1" customFormat="1" ht="21" customHeight="1" thickBot="1">
      <c r="A4" s="46"/>
      <c r="B4" s="30"/>
      <c r="C4" s="48"/>
      <c r="D4" s="48"/>
      <c r="E4" s="32"/>
      <c r="F4" s="48"/>
      <c r="G4" s="4">
        <v>1</v>
      </c>
      <c r="H4" s="4">
        <v>2</v>
      </c>
      <c r="I4" s="4">
        <v>3</v>
      </c>
      <c r="J4" s="4" t="s">
        <v>4</v>
      </c>
      <c r="K4" s="32"/>
      <c r="L4" s="32"/>
      <c r="M4" s="34"/>
    </row>
    <row r="5" spans="1:13" ht="16">
      <c r="A5" s="35" t="s">
        <v>10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14" t="s">
        <v>19</v>
      </c>
      <c r="B6" s="9" t="s">
        <v>136</v>
      </c>
      <c r="C6" s="9" t="s">
        <v>137</v>
      </c>
      <c r="D6" s="9" t="s">
        <v>138</v>
      </c>
      <c r="E6" s="10" t="s">
        <v>230</v>
      </c>
      <c r="F6" s="9" t="s">
        <v>139</v>
      </c>
      <c r="G6" s="12" t="s">
        <v>16</v>
      </c>
      <c r="H6" s="13" t="s">
        <v>16</v>
      </c>
      <c r="I6" s="13" t="s">
        <v>82</v>
      </c>
      <c r="J6" s="14"/>
      <c r="K6" s="11" t="str">
        <f>"165,0"</f>
        <v>165,0</v>
      </c>
      <c r="L6" s="11" t="str">
        <f>"112,5630"</f>
        <v>112,5630</v>
      </c>
      <c r="M6" s="9" t="s">
        <v>223</v>
      </c>
    </row>
    <row r="8" spans="1:13" ht="16">
      <c r="A8" s="27" t="s">
        <v>124</v>
      </c>
      <c r="B8" s="27"/>
      <c r="C8" s="28"/>
      <c r="D8" s="28"/>
      <c r="E8" s="28"/>
      <c r="F8" s="28"/>
      <c r="G8" s="28"/>
      <c r="H8" s="28"/>
      <c r="I8" s="28"/>
      <c r="J8" s="28"/>
    </row>
    <row r="9" spans="1:13">
      <c r="A9" s="14" t="s">
        <v>19</v>
      </c>
      <c r="B9" s="9" t="s">
        <v>140</v>
      </c>
      <c r="C9" s="9" t="s">
        <v>141</v>
      </c>
      <c r="D9" s="9" t="s">
        <v>142</v>
      </c>
      <c r="E9" s="10" t="s">
        <v>230</v>
      </c>
      <c r="F9" s="9" t="s">
        <v>139</v>
      </c>
      <c r="G9" s="13" t="s">
        <v>51</v>
      </c>
      <c r="H9" s="13" t="s">
        <v>17</v>
      </c>
      <c r="I9" s="13" t="s">
        <v>56</v>
      </c>
      <c r="J9" s="14"/>
      <c r="K9" s="11" t="str">
        <f>"190,0"</f>
        <v>190,0</v>
      </c>
      <c r="L9" s="11" t="str">
        <f>"121,9990"</f>
        <v>121,9990</v>
      </c>
      <c r="M9" s="9" t="s">
        <v>222</v>
      </c>
    </row>
    <row r="11" spans="1:13" ht="16">
      <c r="A11" s="27" t="s">
        <v>129</v>
      </c>
      <c r="B11" s="27"/>
      <c r="C11" s="28"/>
      <c r="D11" s="28"/>
      <c r="E11" s="28"/>
      <c r="F11" s="28"/>
      <c r="G11" s="28"/>
      <c r="H11" s="28"/>
      <c r="I11" s="28"/>
      <c r="J11" s="28"/>
    </row>
    <row r="12" spans="1:13">
      <c r="A12" s="14" t="s">
        <v>19</v>
      </c>
      <c r="B12" s="9" t="s">
        <v>143</v>
      </c>
      <c r="C12" s="9" t="s">
        <v>144</v>
      </c>
      <c r="D12" s="9" t="s">
        <v>145</v>
      </c>
      <c r="E12" s="10" t="s">
        <v>230</v>
      </c>
      <c r="F12" s="9" t="s">
        <v>139</v>
      </c>
      <c r="G12" s="13" t="s">
        <v>146</v>
      </c>
      <c r="H12" s="13" t="s">
        <v>147</v>
      </c>
      <c r="I12" s="12" t="s">
        <v>24</v>
      </c>
      <c r="J12" s="14"/>
      <c r="K12" s="11" t="str">
        <f>"252,5"</f>
        <v>252,5</v>
      </c>
      <c r="L12" s="11" t="str">
        <f>"153,6715"</f>
        <v>153,6715</v>
      </c>
      <c r="M12" s="9" t="s">
        <v>224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IPL ПЛ без экипировки ДК</vt:lpstr>
      <vt:lpstr>IPL ПЛ без экипировки</vt:lpstr>
      <vt:lpstr>IPL ПЛ однослой</vt:lpstr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многопетельная</vt:lpstr>
      <vt:lpstr>СПР Жим СФО</vt:lpstr>
      <vt:lpstr>IPL Тяга без экипировки ДК</vt:lpstr>
      <vt:lpstr>IPL Тяга без экипировки</vt:lpstr>
      <vt:lpstr>СПР Пауэрспорт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2022-11-23T13:28:22Z</dcterms:modified>
</cp:coreProperties>
</file>