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Сентябрь/"/>
    </mc:Choice>
  </mc:AlternateContent>
  <xr:revisionPtr revIDLastSave="0" documentId="13_ncr:1_{C022D1FA-4F0A-EB49-B55B-D8014F91C1CC}" xr6:coauthVersionLast="45" xr6:coauthVersionMax="45" xr10:uidLastSave="{00000000-0000-0000-0000-000000000000}"/>
  <bookViews>
    <workbookView xWindow="480" yWindow="460" windowWidth="28300" windowHeight="16040" firstSheet="5" activeTab="10" xr2:uid="{00000000-000D-0000-FFFF-FFFF00000000}"/>
  </bookViews>
  <sheets>
    <sheet name="WRPF Двоеборье без экип ДК" sheetId="51" r:id="rId1"/>
    <sheet name="WRPF Жим лежа без экип ДК" sheetId="37" r:id="rId2"/>
    <sheet name="WRPF Жим лежа без экип" sheetId="36" r:id="rId3"/>
    <sheet name="WEPF Жим софт однопетельная ДК" sheetId="38" r:id="rId4"/>
    <sheet name="WEPF Жим софт многопетельнаяДК" sheetId="43" r:id="rId5"/>
    <sheet name="WRPF Военный жим ДК" sheetId="41" r:id="rId6"/>
    <sheet name="WRPF Тяга без экипировки ДК" sheetId="47" r:id="rId7"/>
    <sheet name="WRPF Тяга без экипировки" sheetId="46" r:id="rId8"/>
    <sheet name="СПР Жим стоя ДК" sheetId="79" r:id="rId9"/>
    <sheet name="СПР Подъем на бицепс ДК" sheetId="81" r:id="rId10"/>
    <sheet name="СПР Подъем на бицепс" sheetId="80" r:id="rId1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81" l="1"/>
  <c r="K17" i="81"/>
  <c r="L14" i="81"/>
  <c r="K14" i="81"/>
  <c r="L13" i="81"/>
  <c r="K13" i="81"/>
  <c r="L10" i="81"/>
  <c r="K10" i="81"/>
  <c r="L9" i="81"/>
  <c r="K9" i="81"/>
  <c r="L6" i="81"/>
  <c r="K6" i="81"/>
  <c r="L12" i="80"/>
  <c r="K12" i="80"/>
  <c r="L9" i="80"/>
  <c r="K9" i="80"/>
  <c r="L6" i="80"/>
  <c r="K6" i="80"/>
  <c r="L6" i="79"/>
  <c r="K6" i="79"/>
  <c r="P9" i="51"/>
  <c r="O9" i="51"/>
  <c r="P6" i="51"/>
  <c r="O6" i="51"/>
  <c r="L6" i="47"/>
  <c r="K6" i="47"/>
  <c r="L6" i="46"/>
  <c r="K6" i="46"/>
  <c r="L9" i="43"/>
  <c r="L6" i="43"/>
  <c r="K6" i="43"/>
  <c r="L15" i="41"/>
  <c r="K15" i="41"/>
  <c r="L12" i="41"/>
  <c r="K12" i="41"/>
  <c r="L9" i="41"/>
  <c r="K9" i="41"/>
  <c r="L6" i="41"/>
  <c r="K6" i="41"/>
  <c r="L6" i="38"/>
  <c r="K6" i="38"/>
  <c r="L17" i="37"/>
  <c r="K17" i="37"/>
  <c r="L16" i="37"/>
  <c r="K16" i="37"/>
  <c r="L15" i="37"/>
  <c r="L12" i="37"/>
  <c r="K12" i="37"/>
  <c r="L9" i="37"/>
  <c r="K9" i="37"/>
  <c r="L8" i="37"/>
  <c r="K8" i="37"/>
  <c r="L7" i="37"/>
  <c r="K7" i="37"/>
  <c r="L6" i="37"/>
  <c r="K6" i="37"/>
  <c r="L6" i="36"/>
  <c r="K6" i="36"/>
</calcChain>
</file>

<file path=xl/sharedStrings.xml><?xml version="1.0" encoding="utf-8"?>
<sst xmlns="http://schemas.openxmlformats.org/spreadsheetml/2006/main" count="486" uniqueCount="166">
  <si>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</si>
  <si>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</si>
  <si>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</si>
  <si>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</si>
  <si>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</si>
  <si>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</si>
  <si>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</si>
  <si>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ВЕСОВАЯ КАТЕГОРИЯ   56</t>
  </si>
  <si>
    <t>Горожанина Ольга</t>
  </si>
  <si>
    <t>Открытая (05.11.1983)/38</t>
  </si>
  <si>
    <t>53,10</t>
  </si>
  <si>
    <t xml:space="preserve">Ульяновск/Ульяновская область 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</si>
  <si>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</si>
  <si>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</si>
  <si>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</si>
  <si>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</si>
  <si>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Результат </t>
  </si>
  <si>
    <t xml:space="preserve">Wilks </t>
  </si>
  <si>
    <t>Результат</t>
  </si>
  <si>
    <t>1</t>
  </si>
  <si>
    <t>Место</t>
  </si>
  <si>
    <t xml:space="preserve">Мужчины </t>
  </si>
  <si>
    <t>ВЕСОВАЯ КАТЕГОРИЯ   82.5</t>
  </si>
  <si>
    <t>Глухов Андрей</t>
  </si>
  <si>
    <t>82,00</t>
  </si>
  <si>
    <t xml:space="preserve">Инза/Ульяновская область </t>
  </si>
  <si>
    <t>82.5</t>
  </si>
  <si>
    <t>ВЕСОВАЯ КАТЕГОРИЯ   100</t>
  </si>
  <si>
    <t xml:space="preserve">Горожанина О. </t>
  </si>
  <si>
    <t>25,0</t>
  </si>
  <si>
    <t>30,0</t>
  </si>
  <si>
    <t xml:space="preserve">Gloss </t>
  </si>
  <si>
    <t>Жим лёжа</t>
  </si>
  <si>
    <t>Бурундуков Дамир</t>
  </si>
  <si>
    <t>Юноши 14-16 (17.10.2008)/13</t>
  </si>
  <si>
    <t>79,90</t>
  </si>
  <si>
    <t>55,0</t>
  </si>
  <si>
    <t>62,5</t>
  </si>
  <si>
    <t xml:space="preserve">Лагутин Е. </t>
  </si>
  <si>
    <t>ВЕСОВАЯ КАТЕГОРИЯ   75</t>
  </si>
  <si>
    <t>Китаев Евгений</t>
  </si>
  <si>
    <t>Юниоры (07.07.1999)/23</t>
  </si>
  <si>
    <t>67,90</t>
  </si>
  <si>
    <t>117,5</t>
  </si>
  <si>
    <t>120,0</t>
  </si>
  <si>
    <t>Власов Александр</t>
  </si>
  <si>
    <t>Открытая (18.10.1998)/23</t>
  </si>
  <si>
    <t>73,40</t>
  </si>
  <si>
    <t>157,5</t>
  </si>
  <si>
    <t>160,0</t>
  </si>
  <si>
    <t>162,5</t>
  </si>
  <si>
    <t>Гарифуллов Рафаэль</t>
  </si>
  <si>
    <t>Открытая (03.01.1995)/27</t>
  </si>
  <si>
    <t>68,70</t>
  </si>
  <si>
    <t>125,0</t>
  </si>
  <si>
    <t>130,0</t>
  </si>
  <si>
    <t>140,0</t>
  </si>
  <si>
    <t>220,0</t>
  </si>
  <si>
    <t>230,0</t>
  </si>
  <si>
    <t>240,0</t>
  </si>
  <si>
    <t>Алексеев Владимир</t>
  </si>
  <si>
    <t>Открытая (24.07.1987)/35</t>
  </si>
  <si>
    <t>74,70</t>
  </si>
  <si>
    <t xml:space="preserve">Димитровград/Ульяновская область </t>
  </si>
  <si>
    <t>155,0</t>
  </si>
  <si>
    <t>Даудрих Алексей</t>
  </si>
  <si>
    <t>Открытая (23.12.1997)/24</t>
  </si>
  <si>
    <t>81,40</t>
  </si>
  <si>
    <t xml:space="preserve">Пенза/Пензенская область </t>
  </si>
  <si>
    <t>142,5</t>
  </si>
  <si>
    <t>147,5</t>
  </si>
  <si>
    <t>152,5</t>
  </si>
  <si>
    <t xml:space="preserve">Жилинский К. </t>
  </si>
  <si>
    <t>ВЕСОВАЯ КАТЕГОРИЯ   90</t>
  </si>
  <si>
    <t>Бондаренко Михаил</t>
  </si>
  <si>
    <t>Юноши 14-16 (03.01.2006)/16</t>
  </si>
  <si>
    <t>86,70</t>
  </si>
  <si>
    <t>137,5</t>
  </si>
  <si>
    <t>Гоглидзе Евгений</t>
  </si>
  <si>
    <t>Юниоры (08.08.1999)/23</t>
  </si>
  <si>
    <t>89,20</t>
  </si>
  <si>
    <t>135,0</t>
  </si>
  <si>
    <t>Молоканов Руслан</t>
  </si>
  <si>
    <t>Открытая (15.06.1984)/38</t>
  </si>
  <si>
    <t>87,90</t>
  </si>
  <si>
    <t xml:space="preserve">Юниоры </t>
  </si>
  <si>
    <t>75</t>
  </si>
  <si>
    <t>90</t>
  </si>
  <si>
    <t>2</t>
  </si>
  <si>
    <t>3</t>
  </si>
  <si>
    <t>-</t>
  </si>
  <si>
    <t>60,0</t>
  </si>
  <si>
    <t>65,0</t>
  </si>
  <si>
    <t>45,0</t>
  </si>
  <si>
    <t>50,0</t>
  </si>
  <si>
    <t>52,5</t>
  </si>
  <si>
    <t>150,0</t>
  </si>
  <si>
    <t>155,5</t>
  </si>
  <si>
    <t>145,0</t>
  </si>
  <si>
    <t>ВЕСОВАЯ КАТЕГОРИЯ   110</t>
  </si>
  <si>
    <t>Репин Дмитрий</t>
  </si>
  <si>
    <t>Открытая (26.04.1987)/35</t>
  </si>
  <si>
    <t>107,90</t>
  </si>
  <si>
    <t>Логинов Александр</t>
  </si>
  <si>
    <t>Открытая (03.03.1997)/25</t>
  </si>
  <si>
    <t>86,50</t>
  </si>
  <si>
    <t>200,0</t>
  </si>
  <si>
    <t>215,0</t>
  </si>
  <si>
    <t>Чадаев Александр</t>
  </si>
  <si>
    <t>Открытая (18.11.1989)/32</t>
  </si>
  <si>
    <t>92,20</t>
  </si>
  <si>
    <t>Становая тяга</t>
  </si>
  <si>
    <t>ВЕСОВАЯ КАТЕГОРИЯ   67.5</t>
  </si>
  <si>
    <t>Горшков Даниил</t>
  </si>
  <si>
    <t>Юноши 14-16 (22.12.2006)/15</t>
  </si>
  <si>
    <t>63,50</t>
  </si>
  <si>
    <t>ВЕСОВАЯ КАТЕГОРИЯ   140+</t>
  </si>
  <si>
    <t>Кузнецов Алексей</t>
  </si>
  <si>
    <t>Юниоры (13.07.2000)/22</t>
  </si>
  <si>
    <t>142,70</t>
  </si>
  <si>
    <t>110,0</t>
  </si>
  <si>
    <t>132,5</t>
  </si>
  <si>
    <t>195,0</t>
  </si>
  <si>
    <t>205,0</t>
  </si>
  <si>
    <t>ВЕСОВАЯ КАТЕГОРИЯ   125</t>
  </si>
  <si>
    <t>Бутузов Сергей</t>
  </si>
  <si>
    <t>118,00</t>
  </si>
  <si>
    <t>Жим стоя</t>
  </si>
  <si>
    <t>100,0</t>
  </si>
  <si>
    <t>107,5</t>
  </si>
  <si>
    <t>32,5</t>
  </si>
  <si>
    <t>Яббаров Альберт</t>
  </si>
  <si>
    <t>Открытая (10.07.1999)/23</t>
  </si>
  <si>
    <t>86,80</t>
  </si>
  <si>
    <t>72,5</t>
  </si>
  <si>
    <t>75,0</t>
  </si>
  <si>
    <t>Ефремов Иван</t>
  </si>
  <si>
    <t>64,30</t>
  </si>
  <si>
    <t>70,0</t>
  </si>
  <si>
    <t>Маркелов Максим</t>
  </si>
  <si>
    <t>Открытая (10.07.1994)/28</t>
  </si>
  <si>
    <t>Весовая категория</t>
  </si>
  <si>
    <t>Всероссийский мастерский турнир «Битва Титанов»
СПР Строгий подъем штанги на бицепс ДК
Димитровград/Ульяновская область, 10 сентября 2022 года</t>
  </si>
  <si>
    <t>Всероссийский мастерский турнир «Битва Титанов»
СПР Строгий подъем штанги на бицепс
Димитровград/Ульяновская область, 10 сентября 2022 года</t>
  </si>
  <si>
    <t>Всероссийский мастерский турнир «Битва Титанов»
СПР Жим штанги стоя ДК
Димитровград/Ульяновская область, 10 сентября 2022 года</t>
  </si>
  <si>
    <t>Всероссийский мастерский турнир «Битва Титанов»
WRPF Силовое двоеборье без экипировки ДК
Димитровград/Ульяновская область, 10 сентября 2022 года</t>
  </si>
  <si>
    <t>Всероссийский мастерский турнир «Битва Титанов»
WRPF Становая тяга без экипировки ДК
Димитровград/Ульяновская область, 10 сентября 2022 года</t>
  </si>
  <si>
    <t>Всероссийский мастерский турнир «Битва Титанов»
WRPF Становая тяга без экипировки
Димитровград/Ульяновская область, 10 сентября 2022 года</t>
  </si>
  <si>
    <t>Всероссийский мастерский турнир «Битва Титанов»
WEPF Жим лежа в многопетельной софт экипировке ДК
Димитровград/Ульяновская область, 10 сентября 2022 года</t>
  </si>
  <si>
    <t>Всероссийский мастерский турнир «Битва Титанов»
WRPF Военный жим лежа с ДК
Димитровград/Ульяновская область, 10 сентября 2022 года</t>
  </si>
  <si>
    <t>Всероссийский мастерский турнир «Битва Титанов»
WEPF Жим лежа в однопетельной софт экипировке ДК
Димитровград/Ульяновская область, 10 сентября 2022 года</t>
  </si>
  <si>
    <t>Всероссийский мастерский турнир «Битва Титанов»
WRPF Жим лежа без экипировки ДК
Димитровград/Ульяновская область, 10 сентября 2022 года</t>
  </si>
  <si>
    <t>Всероссийский мастерский турнир «Битва Титанов»
WRPF Жим лежа без экипировки
Димитровград/Ульяновская область, 10 сентября 2022 года</t>
  </si>
  <si>
    <t>Юноши 13-19 (30.01.2007)/15</t>
  </si>
  <si>
    <t>Мастера 40-49 (12.06.1982)/40</t>
  </si>
  <si>
    <t>Мастера 40-49 (29.11.1981)/40</t>
  </si>
  <si>
    <t>Юниоры 20-23 (07.07.1999)/23</t>
  </si>
  <si>
    <t>Юноши 13-19 (17.10.2008)/13</t>
  </si>
  <si>
    <t>Жим</t>
  </si>
  <si>
    <t xml:space="preserve">
Дата рождения/Возраст</t>
  </si>
  <si>
    <t>Возрастная группа</t>
  </si>
  <si>
    <t>O</t>
  </si>
  <si>
    <t>J</t>
  </si>
  <si>
    <t>T1</t>
  </si>
  <si>
    <t>T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</si>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</sst>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1.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5" width="7.83203125" style="6" bestFit="1" customWidth="1"/>
    <col min="16" max="16" width="8.5" style="6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43" t="s">
        <v>145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1" t="s">
        <v>20</v>
      </c>
      <c r="B3" s="60" t="s">
        <v>0</v>
      </c>
      <c r="C3" s="53" t="s">
        <v>159</v>
      </c>
      <c r="D3" s="53" t="s">
        <v>6</v>
      </c>
      <c r="E3" s="55" t="s">
        <v>160</v>
      </c>
      <c r="F3" s="57" t="s">
        <v>5</v>
      </c>
      <c r="G3" s="57" t="s">
        <v>32</v>
      </c>
      <c r="H3" s="57"/>
      <c r="I3" s="57"/>
      <c r="J3" s="57"/>
      <c r="K3" s="57" t="s">
        <v>111</v>
      </c>
      <c r="L3" s="57"/>
      <c r="M3" s="57"/>
      <c r="N3" s="57"/>
      <c r="O3" s="55" t="s">
        <v>1</v>
      </c>
      <c r="P3" s="55" t="s">
        <v>3</v>
      </c>
      <c r="Q3" s="62" t="s">
        <v>2</v>
      </c>
    </row>
    <row r="4" spans="1:17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6"/>
      <c r="P4" s="56"/>
      <c r="Q4" s="63"/>
    </row>
    <row r="5" spans="1:17" ht="16">
      <c r="A5" s="64" t="s">
        <v>39</v>
      </c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7">
      <c r="A6" s="21" t="s">
        <v>19</v>
      </c>
      <c r="B6" s="7" t="s">
        <v>51</v>
      </c>
      <c r="C6" s="7" t="s">
        <v>52</v>
      </c>
      <c r="D6" s="7" t="s">
        <v>53</v>
      </c>
      <c r="E6" s="8" t="s">
        <v>161</v>
      </c>
      <c r="F6" s="7" t="s">
        <v>63</v>
      </c>
      <c r="G6" s="22" t="s">
        <v>54</v>
      </c>
      <c r="H6" s="22" t="s">
        <v>55</v>
      </c>
      <c r="I6" s="22" t="s">
        <v>56</v>
      </c>
      <c r="J6" s="21"/>
      <c r="K6" s="22" t="s">
        <v>57</v>
      </c>
      <c r="L6" s="22" t="s">
        <v>58</v>
      </c>
      <c r="M6" s="23" t="s">
        <v>59</v>
      </c>
      <c r="N6" s="21"/>
      <c r="O6" s="9" t="str">
        <f>"370,0"</f>
        <v>370,0</v>
      </c>
      <c r="P6" s="9" t="str">
        <f>"281,3110"</f>
        <v>281,3110</v>
      </c>
      <c r="Q6" s="7"/>
    </row>
    <row r="8" spans="1:17" ht="16">
      <c r="A8" s="58" t="s">
        <v>116</v>
      </c>
      <c r="B8" s="58"/>
      <c r="C8" s="58"/>
      <c r="D8" s="58"/>
      <c r="E8" s="59"/>
      <c r="F8" s="58"/>
      <c r="G8" s="58"/>
      <c r="H8" s="58"/>
      <c r="I8" s="58"/>
      <c r="J8" s="58"/>
      <c r="K8" s="58"/>
      <c r="L8" s="58"/>
      <c r="M8" s="58"/>
      <c r="N8" s="58"/>
    </row>
    <row r="9" spans="1:17">
      <c r="A9" s="21" t="s">
        <v>19</v>
      </c>
      <c r="B9" s="7" t="s">
        <v>117</v>
      </c>
      <c r="C9" s="7" t="s">
        <v>118</v>
      </c>
      <c r="D9" s="7" t="s">
        <v>119</v>
      </c>
      <c r="E9" s="8" t="s">
        <v>162</v>
      </c>
      <c r="F9" s="7" t="s">
        <v>63</v>
      </c>
      <c r="G9" s="22" t="s">
        <v>120</v>
      </c>
      <c r="H9" s="22" t="s">
        <v>44</v>
      </c>
      <c r="I9" s="23" t="s">
        <v>121</v>
      </c>
      <c r="J9" s="21"/>
      <c r="K9" s="22" t="s">
        <v>122</v>
      </c>
      <c r="L9" s="22" t="s">
        <v>123</v>
      </c>
      <c r="M9" s="23" t="s">
        <v>107</v>
      </c>
      <c r="N9" s="21"/>
      <c r="O9" s="9" t="str">
        <f>"325,0"</f>
        <v>325,0</v>
      </c>
      <c r="P9" s="9" t="str">
        <f>"181,0900"</f>
        <v>181,0900</v>
      </c>
      <c r="Q9" s="7" t="s">
        <v>38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1.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7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43" t="s">
        <v>142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20</v>
      </c>
      <c r="B3" s="60" t="s">
        <v>0</v>
      </c>
      <c r="C3" s="53" t="s">
        <v>159</v>
      </c>
      <c r="D3" s="53" t="s">
        <v>6</v>
      </c>
      <c r="E3" s="55" t="s">
        <v>160</v>
      </c>
      <c r="F3" s="57" t="s">
        <v>5</v>
      </c>
      <c r="G3" s="57" t="s">
        <v>158</v>
      </c>
      <c r="H3" s="57"/>
      <c r="I3" s="57"/>
      <c r="J3" s="57"/>
      <c r="K3" s="55" t="s">
        <v>18</v>
      </c>
      <c r="L3" s="55" t="s">
        <v>3</v>
      </c>
      <c r="M3" s="62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63"/>
    </row>
    <row r="5" spans="1:13" ht="16">
      <c r="A5" s="64" t="s">
        <v>112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21" t="s">
        <v>19</v>
      </c>
      <c r="B6" s="7" t="s">
        <v>136</v>
      </c>
      <c r="C6" s="7" t="s">
        <v>153</v>
      </c>
      <c r="D6" s="7" t="s">
        <v>137</v>
      </c>
      <c r="E6" s="8" t="s">
        <v>164</v>
      </c>
      <c r="F6" s="7" t="s">
        <v>11</v>
      </c>
      <c r="G6" s="22" t="s">
        <v>94</v>
      </c>
      <c r="H6" s="23" t="s">
        <v>36</v>
      </c>
      <c r="I6" s="23" t="s">
        <v>36</v>
      </c>
      <c r="J6" s="21"/>
      <c r="K6" s="9" t="str">
        <f>"50,0"</f>
        <v>50,0</v>
      </c>
      <c r="L6" s="9" t="str">
        <f>"39,0400"</f>
        <v>39,0400</v>
      </c>
      <c r="M6" s="7" t="s">
        <v>28</v>
      </c>
    </row>
    <row r="8" spans="1:13" ht="16">
      <c r="A8" s="58" t="s">
        <v>39</v>
      </c>
      <c r="B8" s="58"/>
      <c r="C8" s="58"/>
      <c r="D8" s="58"/>
      <c r="E8" s="59"/>
      <c r="F8" s="58"/>
      <c r="G8" s="58"/>
      <c r="H8" s="58"/>
      <c r="I8" s="58"/>
      <c r="J8" s="58"/>
    </row>
    <row r="9" spans="1:13">
      <c r="A9" s="33" t="s">
        <v>19</v>
      </c>
      <c r="B9" s="24" t="s">
        <v>45</v>
      </c>
      <c r="C9" s="24" t="s">
        <v>46</v>
      </c>
      <c r="D9" s="24" t="s">
        <v>47</v>
      </c>
      <c r="E9" s="25" t="s">
        <v>161</v>
      </c>
      <c r="F9" s="24" t="s">
        <v>11</v>
      </c>
      <c r="G9" s="34" t="s">
        <v>91</v>
      </c>
      <c r="H9" s="34" t="s">
        <v>92</v>
      </c>
      <c r="I9" s="35" t="s">
        <v>138</v>
      </c>
      <c r="J9" s="33"/>
      <c r="K9" s="26" t="str">
        <f>"65,0"</f>
        <v>65,0</v>
      </c>
      <c r="L9" s="26" t="str">
        <f>"45,4838"</f>
        <v>45,4838</v>
      </c>
      <c r="M9" s="24"/>
    </row>
    <row r="10" spans="1:13">
      <c r="A10" s="38" t="s">
        <v>88</v>
      </c>
      <c r="B10" s="30" t="s">
        <v>139</v>
      </c>
      <c r="C10" s="30" t="s">
        <v>140</v>
      </c>
      <c r="D10" s="30" t="s">
        <v>62</v>
      </c>
      <c r="E10" s="31" t="s">
        <v>161</v>
      </c>
      <c r="F10" s="30" t="s">
        <v>63</v>
      </c>
      <c r="G10" s="39" t="s">
        <v>94</v>
      </c>
      <c r="H10" s="39" t="s">
        <v>36</v>
      </c>
      <c r="I10" s="39" t="s">
        <v>91</v>
      </c>
      <c r="J10" s="38"/>
      <c r="K10" s="32" t="str">
        <f>"60,0"</f>
        <v>60,0</v>
      </c>
      <c r="L10" s="32" t="str">
        <f>"41,4360"</f>
        <v>41,4360</v>
      </c>
      <c r="M10" s="30"/>
    </row>
    <row r="12" spans="1:13" ht="16">
      <c r="A12" s="58" t="s">
        <v>22</v>
      </c>
      <c r="B12" s="58"/>
      <c r="C12" s="58"/>
      <c r="D12" s="58"/>
      <c r="E12" s="59"/>
      <c r="F12" s="58"/>
      <c r="G12" s="58"/>
      <c r="H12" s="58"/>
      <c r="I12" s="58"/>
      <c r="J12" s="58"/>
    </row>
    <row r="13" spans="1:13">
      <c r="A13" s="33" t="s">
        <v>19</v>
      </c>
      <c r="B13" s="24" t="s">
        <v>65</v>
      </c>
      <c r="C13" s="24" t="s">
        <v>66</v>
      </c>
      <c r="D13" s="24" t="s">
        <v>67</v>
      </c>
      <c r="E13" s="25" t="s">
        <v>161</v>
      </c>
      <c r="F13" s="24" t="s">
        <v>68</v>
      </c>
      <c r="G13" s="34" t="s">
        <v>36</v>
      </c>
      <c r="H13" s="34" t="s">
        <v>92</v>
      </c>
      <c r="I13" s="34" t="s">
        <v>138</v>
      </c>
      <c r="J13" s="33"/>
      <c r="K13" s="26" t="str">
        <f>"70,0"</f>
        <v>70,0</v>
      </c>
      <c r="L13" s="26" t="str">
        <f>"45,5175"</f>
        <v>45,5175</v>
      </c>
      <c r="M13" s="24" t="s">
        <v>72</v>
      </c>
    </row>
    <row r="14" spans="1:13">
      <c r="A14" s="38" t="s">
        <v>19</v>
      </c>
      <c r="B14" s="30" t="s">
        <v>23</v>
      </c>
      <c r="C14" s="30" t="s">
        <v>154</v>
      </c>
      <c r="D14" s="30" t="s">
        <v>24</v>
      </c>
      <c r="E14" s="31" t="s">
        <v>165</v>
      </c>
      <c r="F14" s="30" t="s">
        <v>25</v>
      </c>
      <c r="G14" s="39" t="s">
        <v>94</v>
      </c>
      <c r="H14" s="39" t="s">
        <v>91</v>
      </c>
      <c r="I14" s="40" t="s">
        <v>138</v>
      </c>
      <c r="J14" s="38"/>
      <c r="K14" s="32" t="str">
        <f>"60,0"</f>
        <v>60,0</v>
      </c>
      <c r="L14" s="32" t="str">
        <f>"38,8290"</f>
        <v>38,8290</v>
      </c>
      <c r="M14" s="30"/>
    </row>
    <row r="16" spans="1:13" ht="16">
      <c r="A16" s="58" t="s">
        <v>124</v>
      </c>
      <c r="B16" s="58"/>
      <c r="C16" s="58"/>
      <c r="D16" s="58"/>
      <c r="E16" s="59"/>
      <c r="F16" s="58"/>
      <c r="G16" s="58"/>
      <c r="H16" s="58"/>
      <c r="I16" s="58"/>
      <c r="J16" s="58"/>
    </row>
    <row r="17" spans="1:13">
      <c r="A17" s="21" t="s">
        <v>19</v>
      </c>
      <c r="B17" s="7" t="s">
        <v>125</v>
      </c>
      <c r="C17" s="7" t="s">
        <v>155</v>
      </c>
      <c r="D17" s="7" t="s">
        <v>126</v>
      </c>
      <c r="E17" s="8" t="s">
        <v>165</v>
      </c>
      <c r="F17" s="7" t="s">
        <v>25</v>
      </c>
      <c r="G17" s="22" t="s">
        <v>94</v>
      </c>
      <c r="H17" s="22" t="s">
        <v>91</v>
      </c>
      <c r="I17" s="23" t="s">
        <v>134</v>
      </c>
      <c r="J17" s="21"/>
      <c r="K17" s="9" t="str">
        <f>"60,0"</f>
        <v>60,0</v>
      </c>
      <c r="L17" s="9" t="str">
        <f>"33,1800"</f>
        <v>33,1800</v>
      </c>
      <c r="M17" s="7"/>
    </row>
    <row r="19" spans="1:13" ht="16">
      <c r="F19" s="11"/>
      <c r="G19" s="5"/>
      <c r="K19" s="19"/>
      <c r="M19" s="6"/>
    </row>
    <row r="20" spans="1:13">
      <c r="G20" s="5"/>
      <c r="K20" s="19"/>
      <c r="M20" s="6"/>
    </row>
    <row r="21" spans="1:13" ht="18">
      <c r="B21" s="12" t="s">
        <v>12</v>
      </c>
      <c r="C21" s="12"/>
      <c r="G21" s="3"/>
      <c r="K21" s="19"/>
      <c r="M21" s="6"/>
    </row>
    <row r="22" spans="1:13" ht="16">
      <c r="B22" s="13" t="s">
        <v>21</v>
      </c>
      <c r="C22" s="13"/>
      <c r="G22" s="3"/>
      <c r="K22" s="19"/>
      <c r="M22" s="6"/>
    </row>
    <row r="23" spans="1:13" ht="14">
      <c r="B23" s="14"/>
      <c r="C23" s="15" t="s">
        <v>13</v>
      </c>
      <c r="G23" s="3"/>
      <c r="K23" s="19"/>
      <c r="M23" s="6"/>
    </row>
    <row r="24" spans="1:13" ht="14">
      <c r="B24" s="16" t="s">
        <v>14</v>
      </c>
      <c r="C24" s="16" t="s">
        <v>15</v>
      </c>
      <c r="D24" s="16" t="s">
        <v>141</v>
      </c>
      <c r="E24" s="17" t="s">
        <v>16</v>
      </c>
      <c r="F24" s="16" t="s">
        <v>31</v>
      </c>
      <c r="G24" s="3"/>
      <c r="K24" s="19"/>
      <c r="M24" s="6"/>
    </row>
    <row r="25" spans="1:13">
      <c r="B25" s="5" t="s">
        <v>65</v>
      </c>
      <c r="C25" s="5" t="s">
        <v>13</v>
      </c>
      <c r="D25" s="19" t="s">
        <v>26</v>
      </c>
      <c r="E25" s="20">
        <v>70</v>
      </c>
      <c r="F25" s="18">
        <v>45.517501235008197</v>
      </c>
      <c r="G25" s="3"/>
      <c r="K25" s="19"/>
      <c r="M25" s="6"/>
    </row>
    <row r="26" spans="1:13">
      <c r="B26" s="5" t="s">
        <v>45</v>
      </c>
      <c r="C26" s="5" t="s">
        <v>13</v>
      </c>
      <c r="D26" s="19" t="s">
        <v>86</v>
      </c>
      <c r="E26" s="20">
        <v>65</v>
      </c>
      <c r="F26" s="18">
        <v>45.483750402927399</v>
      </c>
      <c r="G26" s="3"/>
      <c r="K26" s="19"/>
      <c r="M26" s="6"/>
    </row>
    <row r="27" spans="1:13">
      <c r="B27" s="5" t="s">
        <v>139</v>
      </c>
      <c r="C27" s="5" t="s">
        <v>13</v>
      </c>
      <c r="D27" s="19" t="s">
        <v>86</v>
      </c>
      <c r="E27" s="20">
        <v>60</v>
      </c>
      <c r="F27" s="18">
        <v>41.435998678207397</v>
      </c>
      <c r="G27" s="3"/>
      <c r="K27" s="19"/>
      <c r="M27" s="6"/>
    </row>
  </sheetData>
  <mergeCells count="15">
    <mergeCell ref="A8:J8"/>
    <mergeCell ref="A12:J12"/>
    <mergeCell ref="A16:J16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"/>
  <sheetViews>
    <sheetView tabSelected="1"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1.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7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3" t="s">
        <v>143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20</v>
      </c>
      <c r="B3" s="60" t="s">
        <v>0</v>
      </c>
      <c r="C3" s="53" t="s">
        <v>159</v>
      </c>
      <c r="D3" s="53" t="s">
        <v>6</v>
      </c>
      <c r="E3" s="55" t="s">
        <v>160</v>
      </c>
      <c r="F3" s="57" t="s">
        <v>5</v>
      </c>
      <c r="G3" s="57" t="s">
        <v>158</v>
      </c>
      <c r="H3" s="57"/>
      <c r="I3" s="57"/>
      <c r="J3" s="57"/>
      <c r="K3" s="55" t="s">
        <v>18</v>
      </c>
      <c r="L3" s="55" t="s">
        <v>3</v>
      </c>
      <c r="M3" s="62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63"/>
    </row>
    <row r="5" spans="1:13" ht="16">
      <c r="A5" s="64" t="s">
        <v>39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21" t="s">
        <v>19</v>
      </c>
      <c r="B6" s="7" t="s">
        <v>40</v>
      </c>
      <c r="C6" s="7" t="s">
        <v>156</v>
      </c>
      <c r="D6" s="7" t="s">
        <v>42</v>
      </c>
      <c r="E6" s="8" t="s">
        <v>162</v>
      </c>
      <c r="F6" s="7" t="s">
        <v>11</v>
      </c>
      <c r="G6" s="22" t="s">
        <v>36</v>
      </c>
      <c r="H6" s="22" t="s">
        <v>91</v>
      </c>
      <c r="I6" s="22" t="s">
        <v>37</v>
      </c>
      <c r="J6" s="21"/>
      <c r="K6" s="9" t="str">
        <f>"62,5"</f>
        <v>62,5</v>
      </c>
      <c r="L6" s="9" t="str">
        <f>"46,5438"</f>
        <v>46,5438</v>
      </c>
      <c r="M6" s="7"/>
    </row>
    <row r="8" spans="1:13" ht="16">
      <c r="A8" s="58" t="s">
        <v>22</v>
      </c>
      <c r="B8" s="58"/>
      <c r="C8" s="58"/>
      <c r="D8" s="58"/>
      <c r="E8" s="59"/>
      <c r="F8" s="58"/>
      <c r="G8" s="58"/>
      <c r="H8" s="58"/>
      <c r="I8" s="58"/>
      <c r="J8" s="58"/>
    </row>
    <row r="9" spans="1:13">
      <c r="A9" s="21" t="s">
        <v>19</v>
      </c>
      <c r="B9" s="7" t="s">
        <v>33</v>
      </c>
      <c r="C9" s="7" t="s">
        <v>157</v>
      </c>
      <c r="D9" s="7" t="s">
        <v>35</v>
      </c>
      <c r="E9" s="8" t="s">
        <v>164</v>
      </c>
      <c r="F9" s="7" t="s">
        <v>63</v>
      </c>
      <c r="G9" s="22" t="s">
        <v>29</v>
      </c>
      <c r="H9" s="22" t="s">
        <v>30</v>
      </c>
      <c r="I9" s="22" t="s">
        <v>130</v>
      </c>
      <c r="J9" s="21"/>
      <c r="K9" s="9" t="str">
        <f>"32,5"</f>
        <v>32,5</v>
      </c>
      <c r="L9" s="9" t="str">
        <f>"21,3964"</f>
        <v>21,3964</v>
      </c>
      <c r="M9" s="7" t="s">
        <v>38</v>
      </c>
    </row>
    <row r="11" spans="1:13" ht="16">
      <c r="A11" s="58" t="s">
        <v>73</v>
      </c>
      <c r="B11" s="58"/>
      <c r="C11" s="58"/>
      <c r="D11" s="58"/>
      <c r="E11" s="59"/>
      <c r="F11" s="58"/>
      <c r="G11" s="58"/>
      <c r="H11" s="58"/>
      <c r="I11" s="58"/>
      <c r="J11" s="58"/>
    </row>
    <row r="12" spans="1:13">
      <c r="A12" s="21" t="s">
        <v>19</v>
      </c>
      <c r="B12" s="7" t="s">
        <v>131</v>
      </c>
      <c r="C12" s="7" t="s">
        <v>132</v>
      </c>
      <c r="D12" s="7" t="s">
        <v>133</v>
      </c>
      <c r="E12" s="8" t="s">
        <v>161</v>
      </c>
      <c r="F12" s="7" t="s">
        <v>63</v>
      </c>
      <c r="G12" s="22" t="s">
        <v>134</v>
      </c>
      <c r="H12" s="22" t="s">
        <v>135</v>
      </c>
      <c r="I12" s="21"/>
      <c r="J12" s="21"/>
      <c r="K12" s="9" t="str">
        <f>"75,0"</f>
        <v>75,0</v>
      </c>
      <c r="L12" s="9" t="str">
        <f>"46,8488"</f>
        <v>46,8488</v>
      </c>
      <c r="M12" s="7" t="s">
        <v>38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33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33.332031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8.1640625" style="5" customWidth="1"/>
    <col min="14" max="16384" width="9.1640625" style="3"/>
  </cols>
  <sheetData>
    <row r="1" spans="1:13" s="2" customFormat="1" ht="29" customHeight="1">
      <c r="A1" s="43" t="s">
        <v>151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20</v>
      </c>
      <c r="B3" s="60" t="s">
        <v>0</v>
      </c>
      <c r="C3" s="53" t="s">
        <v>159</v>
      </c>
      <c r="D3" s="53" t="s">
        <v>6</v>
      </c>
      <c r="E3" s="55" t="s">
        <v>160</v>
      </c>
      <c r="F3" s="57" t="s">
        <v>5</v>
      </c>
      <c r="G3" s="57" t="s">
        <v>32</v>
      </c>
      <c r="H3" s="57"/>
      <c r="I3" s="57"/>
      <c r="J3" s="57"/>
      <c r="K3" s="55" t="s">
        <v>18</v>
      </c>
      <c r="L3" s="55" t="s">
        <v>3</v>
      </c>
      <c r="M3" s="62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63"/>
    </row>
    <row r="5" spans="1:13" ht="16">
      <c r="A5" s="64" t="s">
        <v>39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33" t="s">
        <v>19</v>
      </c>
      <c r="B6" s="24" t="s">
        <v>40</v>
      </c>
      <c r="C6" s="24" t="s">
        <v>41</v>
      </c>
      <c r="D6" s="24" t="s">
        <v>42</v>
      </c>
      <c r="E6" s="25" t="s">
        <v>162</v>
      </c>
      <c r="F6" s="24" t="s">
        <v>11</v>
      </c>
      <c r="G6" s="34" t="s">
        <v>43</v>
      </c>
      <c r="H6" s="35" t="s">
        <v>44</v>
      </c>
      <c r="I6" s="34" t="s">
        <v>44</v>
      </c>
      <c r="J6" s="33"/>
      <c r="K6" s="26" t="str">
        <f>"120,0"</f>
        <v>120,0</v>
      </c>
      <c r="L6" s="26" t="str">
        <f>"92,0880"</f>
        <v>92,0880</v>
      </c>
      <c r="M6" s="24"/>
    </row>
    <row r="7" spans="1:13">
      <c r="A7" s="36" t="s">
        <v>19</v>
      </c>
      <c r="B7" s="27" t="s">
        <v>45</v>
      </c>
      <c r="C7" s="27" t="s">
        <v>46</v>
      </c>
      <c r="D7" s="27" t="s">
        <v>47</v>
      </c>
      <c r="E7" s="28" t="s">
        <v>161</v>
      </c>
      <c r="F7" s="27" t="s">
        <v>11</v>
      </c>
      <c r="G7" s="37" t="s">
        <v>48</v>
      </c>
      <c r="H7" s="37" t="s">
        <v>49</v>
      </c>
      <c r="I7" s="37" t="s">
        <v>50</v>
      </c>
      <c r="J7" s="36"/>
      <c r="K7" s="29" t="str">
        <f>"162,5"</f>
        <v>162,5</v>
      </c>
      <c r="L7" s="29" t="str">
        <f>"117,5688"</f>
        <v>117,5688</v>
      </c>
      <c r="M7" s="27"/>
    </row>
    <row r="8" spans="1:13">
      <c r="A8" s="36" t="s">
        <v>88</v>
      </c>
      <c r="B8" s="27" t="s">
        <v>51</v>
      </c>
      <c r="C8" s="27" t="s">
        <v>52</v>
      </c>
      <c r="D8" s="27" t="s">
        <v>53</v>
      </c>
      <c r="E8" s="28" t="s">
        <v>161</v>
      </c>
      <c r="F8" s="27" t="s">
        <v>63</v>
      </c>
      <c r="G8" s="37" t="s">
        <v>54</v>
      </c>
      <c r="H8" s="37" t="s">
        <v>55</v>
      </c>
      <c r="I8" s="37" t="s">
        <v>56</v>
      </c>
      <c r="J8" s="36"/>
      <c r="K8" s="29" t="str">
        <f>"140,0"</f>
        <v>140,0</v>
      </c>
      <c r="L8" s="29" t="str">
        <f>"106,4420"</f>
        <v>106,4420</v>
      </c>
      <c r="M8" s="27"/>
    </row>
    <row r="9" spans="1:13">
      <c r="A9" s="38" t="s">
        <v>89</v>
      </c>
      <c r="B9" s="30" t="s">
        <v>60</v>
      </c>
      <c r="C9" s="30" t="s">
        <v>61</v>
      </c>
      <c r="D9" s="30" t="s">
        <v>62</v>
      </c>
      <c r="E9" s="31" t="s">
        <v>161</v>
      </c>
      <c r="F9" s="30" t="s">
        <v>63</v>
      </c>
      <c r="G9" s="39" t="s">
        <v>56</v>
      </c>
      <c r="H9" s="40" t="s">
        <v>64</v>
      </c>
      <c r="I9" s="40" t="s">
        <v>64</v>
      </c>
      <c r="J9" s="38"/>
      <c r="K9" s="32" t="str">
        <f>"140,0"</f>
        <v>140,0</v>
      </c>
      <c r="L9" s="32" t="str">
        <f>"100,0440"</f>
        <v>100,0440</v>
      </c>
      <c r="M9" s="30" t="s">
        <v>38</v>
      </c>
    </row>
    <row r="11" spans="1:13" ht="16">
      <c r="A11" s="58" t="s">
        <v>22</v>
      </c>
      <c r="B11" s="58"/>
      <c r="C11" s="58"/>
      <c r="D11" s="58"/>
      <c r="E11" s="59"/>
      <c r="F11" s="58"/>
      <c r="G11" s="58"/>
      <c r="H11" s="58"/>
      <c r="I11" s="58"/>
      <c r="J11" s="58"/>
    </row>
    <row r="12" spans="1:13">
      <c r="A12" s="21" t="s">
        <v>19</v>
      </c>
      <c r="B12" s="7" t="s">
        <v>65</v>
      </c>
      <c r="C12" s="7" t="s">
        <v>66</v>
      </c>
      <c r="D12" s="7" t="s">
        <v>67</v>
      </c>
      <c r="E12" s="8" t="s">
        <v>161</v>
      </c>
      <c r="F12" s="7" t="s">
        <v>68</v>
      </c>
      <c r="G12" s="22" t="s">
        <v>69</v>
      </c>
      <c r="H12" s="22" t="s">
        <v>70</v>
      </c>
      <c r="I12" s="22" t="s">
        <v>71</v>
      </c>
      <c r="J12" s="21"/>
      <c r="K12" s="9" t="str">
        <f>"152,5"</f>
        <v>152,5</v>
      </c>
      <c r="L12" s="9" t="str">
        <f>"102,9985"</f>
        <v>102,9985</v>
      </c>
      <c r="M12" s="7" t="s">
        <v>72</v>
      </c>
    </row>
    <row r="14" spans="1:13" ht="16">
      <c r="A14" s="58" t="s">
        <v>73</v>
      </c>
      <c r="B14" s="58"/>
      <c r="C14" s="58"/>
      <c r="D14" s="58"/>
      <c r="E14" s="59"/>
      <c r="F14" s="58"/>
      <c r="G14" s="58"/>
      <c r="H14" s="58"/>
      <c r="I14" s="58"/>
      <c r="J14" s="58"/>
      <c r="K14" s="20"/>
    </row>
    <row r="15" spans="1:13">
      <c r="A15" s="33" t="s">
        <v>90</v>
      </c>
      <c r="B15" s="24" t="s">
        <v>74</v>
      </c>
      <c r="C15" s="24" t="s">
        <v>75</v>
      </c>
      <c r="D15" s="24" t="s">
        <v>76</v>
      </c>
      <c r="E15" s="25" t="s">
        <v>163</v>
      </c>
      <c r="F15" s="24" t="s">
        <v>63</v>
      </c>
      <c r="G15" s="35" t="s">
        <v>77</v>
      </c>
      <c r="H15" s="35" t="s">
        <v>77</v>
      </c>
      <c r="I15" s="35" t="s">
        <v>77</v>
      </c>
      <c r="J15" s="33"/>
      <c r="K15" s="41">
        <v>0</v>
      </c>
      <c r="L15" s="26" t="str">
        <f>"0,0000"</f>
        <v>0,0000</v>
      </c>
      <c r="M15" s="24"/>
    </row>
    <row r="16" spans="1:13">
      <c r="A16" s="36" t="s">
        <v>19</v>
      </c>
      <c r="B16" s="27" t="s">
        <v>78</v>
      </c>
      <c r="C16" s="27" t="s">
        <v>79</v>
      </c>
      <c r="D16" s="27" t="s">
        <v>80</v>
      </c>
      <c r="E16" s="28" t="s">
        <v>162</v>
      </c>
      <c r="F16" s="27" t="s">
        <v>63</v>
      </c>
      <c r="G16" s="37" t="s">
        <v>55</v>
      </c>
      <c r="H16" s="37" t="s">
        <v>81</v>
      </c>
      <c r="I16" s="37" t="s">
        <v>56</v>
      </c>
      <c r="J16" s="36"/>
      <c r="K16" s="29" t="str">
        <f>"140,0"</f>
        <v>140,0</v>
      </c>
      <c r="L16" s="29" t="str">
        <f>"89,7820"</f>
        <v>89,7820</v>
      </c>
      <c r="M16" s="27"/>
    </row>
    <row r="17" spans="1:13">
      <c r="A17" s="38" t="s">
        <v>19</v>
      </c>
      <c r="B17" s="30" t="s">
        <v>82</v>
      </c>
      <c r="C17" s="30" t="s">
        <v>83</v>
      </c>
      <c r="D17" s="30" t="s">
        <v>84</v>
      </c>
      <c r="E17" s="31" t="s">
        <v>161</v>
      </c>
      <c r="F17" s="30" t="s">
        <v>11</v>
      </c>
      <c r="G17" s="40" t="s">
        <v>71</v>
      </c>
      <c r="H17" s="39" t="s">
        <v>71</v>
      </c>
      <c r="I17" s="38"/>
      <c r="J17" s="38"/>
      <c r="K17" s="32" t="str">
        <f>"152,5"</f>
        <v>152,5</v>
      </c>
      <c r="L17" s="32" t="str">
        <f>"98,5608"</f>
        <v>98,5608</v>
      </c>
      <c r="M17" s="30"/>
    </row>
    <row r="19" spans="1:13" ht="16">
      <c r="F19" s="11"/>
      <c r="G19" s="5"/>
      <c r="K19" s="19"/>
      <c r="M19" s="6"/>
    </row>
    <row r="20" spans="1:13">
      <c r="G20" s="5"/>
      <c r="K20" s="19"/>
      <c r="M20" s="6"/>
    </row>
    <row r="21" spans="1:13" ht="18">
      <c r="B21" s="12" t="s">
        <v>12</v>
      </c>
      <c r="C21" s="12"/>
      <c r="G21" s="3"/>
      <c r="K21" s="19"/>
      <c r="M21" s="6"/>
    </row>
    <row r="22" spans="1:13" ht="16">
      <c r="B22" s="13" t="s">
        <v>21</v>
      </c>
      <c r="C22" s="13"/>
      <c r="G22" s="3"/>
      <c r="K22" s="19"/>
      <c r="M22" s="6"/>
    </row>
    <row r="23" spans="1:13" ht="14">
      <c r="B23" s="14"/>
      <c r="C23" s="15" t="s">
        <v>85</v>
      </c>
      <c r="G23" s="3"/>
      <c r="K23" s="19"/>
      <c r="M23" s="6"/>
    </row>
    <row r="24" spans="1:13" ht="14">
      <c r="B24" s="16" t="s">
        <v>14</v>
      </c>
      <c r="C24" s="16" t="s">
        <v>15</v>
      </c>
      <c r="D24" s="16" t="s">
        <v>141</v>
      </c>
      <c r="E24" s="17" t="s">
        <v>16</v>
      </c>
      <c r="F24" s="16" t="s">
        <v>17</v>
      </c>
      <c r="G24" s="3"/>
      <c r="K24" s="19"/>
      <c r="M24" s="6"/>
    </row>
    <row r="25" spans="1:13">
      <c r="B25" s="5" t="s">
        <v>40</v>
      </c>
      <c r="C25" s="5" t="s">
        <v>85</v>
      </c>
      <c r="D25" s="19" t="s">
        <v>86</v>
      </c>
      <c r="E25" s="20">
        <v>120</v>
      </c>
      <c r="F25" s="18">
        <v>92.088003158569293</v>
      </c>
      <c r="G25" s="3"/>
      <c r="K25" s="19"/>
      <c r="M25" s="6"/>
    </row>
    <row r="26" spans="1:13">
      <c r="B26" s="5" t="s">
        <v>78</v>
      </c>
      <c r="C26" s="5" t="s">
        <v>85</v>
      </c>
      <c r="D26" s="19" t="s">
        <v>87</v>
      </c>
      <c r="E26" s="20">
        <v>140</v>
      </c>
      <c r="F26" s="18">
        <v>89.782003164291396</v>
      </c>
      <c r="G26" s="3"/>
      <c r="K26" s="19"/>
      <c r="M26" s="6"/>
    </row>
    <row r="27" spans="1:13">
      <c r="G27" s="3"/>
      <c r="K27" s="19"/>
      <c r="M27" s="6"/>
    </row>
    <row r="28" spans="1:13" ht="14">
      <c r="B28" s="14"/>
      <c r="C28" s="15" t="s">
        <v>13</v>
      </c>
      <c r="G28" s="3"/>
      <c r="K28" s="19"/>
      <c r="M28" s="6"/>
    </row>
    <row r="29" spans="1:13" ht="14">
      <c r="B29" s="16" t="s">
        <v>14</v>
      </c>
      <c r="C29" s="16" t="s">
        <v>15</v>
      </c>
      <c r="D29" s="16" t="s">
        <v>141</v>
      </c>
      <c r="E29" s="17" t="s">
        <v>16</v>
      </c>
      <c r="F29" s="16" t="s">
        <v>17</v>
      </c>
      <c r="G29" s="3"/>
      <c r="K29" s="19"/>
      <c r="M29" s="6"/>
    </row>
    <row r="30" spans="1:13">
      <c r="B30" s="5" t="s">
        <v>45</v>
      </c>
      <c r="C30" s="5" t="s">
        <v>13</v>
      </c>
      <c r="D30" s="19" t="s">
        <v>86</v>
      </c>
      <c r="E30" s="20">
        <v>162.5</v>
      </c>
      <c r="F30" s="18">
        <v>117.568752169609</v>
      </c>
      <c r="G30" s="3"/>
      <c r="K30" s="19"/>
      <c r="M30" s="6"/>
    </row>
    <row r="31" spans="1:13">
      <c r="B31" s="5" t="s">
        <v>51</v>
      </c>
      <c r="C31" s="5" t="s">
        <v>13</v>
      </c>
      <c r="D31" s="19" t="s">
        <v>86</v>
      </c>
      <c r="E31" s="20">
        <v>140</v>
      </c>
      <c r="F31" s="18">
        <v>106.441997289658</v>
      </c>
      <c r="G31" s="3"/>
      <c r="K31" s="19"/>
      <c r="M31" s="6"/>
    </row>
    <row r="32" spans="1:13">
      <c r="B32" s="5" t="s">
        <v>65</v>
      </c>
      <c r="C32" s="5" t="s">
        <v>13</v>
      </c>
      <c r="D32" s="19" t="s">
        <v>26</v>
      </c>
      <c r="E32" s="20">
        <v>152.5</v>
      </c>
      <c r="F32" s="18">
        <v>102.998502850533</v>
      </c>
      <c r="G32" s="3"/>
      <c r="K32" s="19"/>
      <c r="M32" s="6"/>
    </row>
    <row r="33" spans="5:13">
      <c r="E33" s="5"/>
      <c r="F33" s="10"/>
      <c r="G33" s="5"/>
      <c r="K33" s="19"/>
      <c r="M33" s="6"/>
    </row>
  </sheetData>
  <mergeCells count="14"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31.5" style="5" bestFit="1" customWidth="1"/>
    <col min="7" max="9" width="4.5" style="19" customWidth="1"/>
    <col min="10" max="10" width="4.83203125" style="19" customWidth="1"/>
    <col min="11" max="11" width="10.5" style="6" bestFit="1" customWidth="1"/>
    <col min="12" max="12" width="7.5" style="6" bestFit="1" customWidth="1"/>
    <col min="13" max="13" width="18.1640625" style="5" customWidth="1"/>
    <col min="14" max="16384" width="9.1640625" style="3"/>
  </cols>
  <sheetData>
    <row r="1" spans="1:13" s="2" customFormat="1" ht="29" customHeight="1">
      <c r="A1" s="43" t="s">
        <v>152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20</v>
      </c>
      <c r="B3" s="60" t="s">
        <v>0</v>
      </c>
      <c r="C3" s="53" t="s">
        <v>159</v>
      </c>
      <c r="D3" s="53" t="s">
        <v>6</v>
      </c>
      <c r="E3" s="55" t="s">
        <v>160</v>
      </c>
      <c r="F3" s="57" t="s">
        <v>5</v>
      </c>
      <c r="G3" s="57" t="s">
        <v>32</v>
      </c>
      <c r="H3" s="57"/>
      <c r="I3" s="57"/>
      <c r="J3" s="57"/>
      <c r="K3" s="55" t="s">
        <v>18</v>
      </c>
      <c r="L3" s="55" t="s">
        <v>3</v>
      </c>
      <c r="M3" s="62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63"/>
    </row>
    <row r="5" spans="1:13" ht="16">
      <c r="A5" s="64" t="s">
        <v>22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21" t="s">
        <v>19</v>
      </c>
      <c r="B6" s="7" t="s">
        <v>33</v>
      </c>
      <c r="C6" s="7" t="s">
        <v>34</v>
      </c>
      <c r="D6" s="7" t="s">
        <v>35</v>
      </c>
      <c r="E6" s="8" t="s">
        <v>163</v>
      </c>
      <c r="F6" s="7" t="s">
        <v>63</v>
      </c>
      <c r="G6" s="23" t="s">
        <v>36</v>
      </c>
      <c r="H6" s="22" t="s">
        <v>36</v>
      </c>
      <c r="I6" s="22" t="s">
        <v>37</v>
      </c>
      <c r="J6" s="21"/>
      <c r="K6" s="9" t="str">
        <f>"62,5"</f>
        <v>62,5</v>
      </c>
      <c r="L6" s="9" t="str">
        <f>"42,7000"</f>
        <v>42,7000</v>
      </c>
      <c r="M6" s="7" t="s">
        <v>38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7.5" style="6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43" t="s">
        <v>150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20</v>
      </c>
      <c r="B3" s="60" t="s">
        <v>0</v>
      </c>
      <c r="C3" s="53" t="s">
        <v>159</v>
      </c>
      <c r="D3" s="53" t="s">
        <v>6</v>
      </c>
      <c r="E3" s="55" t="s">
        <v>160</v>
      </c>
      <c r="F3" s="57" t="s">
        <v>5</v>
      </c>
      <c r="G3" s="57" t="s">
        <v>32</v>
      </c>
      <c r="H3" s="57"/>
      <c r="I3" s="57"/>
      <c r="J3" s="57"/>
      <c r="K3" s="55" t="s">
        <v>18</v>
      </c>
      <c r="L3" s="55" t="s">
        <v>3</v>
      </c>
      <c r="M3" s="62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63"/>
    </row>
    <row r="5" spans="1:13" ht="16">
      <c r="A5" s="64" t="s">
        <v>7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21" t="s">
        <v>19</v>
      </c>
      <c r="B6" s="7" t="s">
        <v>8</v>
      </c>
      <c r="C6" s="7" t="s">
        <v>9</v>
      </c>
      <c r="D6" s="7" t="s">
        <v>10</v>
      </c>
      <c r="E6" s="8" t="s">
        <v>161</v>
      </c>
      <c r="F6" s="7" t="s">
        <v>11</v>
      </c>
      <c r="G6" s="22" t="s">
        <v>36</v>
      </c>
      <c r="H6" s="22" t="s">
        <v>91</v>
      </c>
      <c r="I6" s="23" t="s">
        <v>92</v>
      </c>
      <c r="J6" s="21"/>
      <c r="K6" s="9" t="str">
        <f>"60,0"</f>
        <v>60,0</v>
      </c>
      <c r="L6" s="9" t="str">
        <f>"65,3580"</f>
        <v>65,3580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9" customWidth="1"/>
    <col min="10" max="10" width="4.83203125" style="19" customWidth="1"/>
    <col min="11" max="11" width="10.5" style="20" bestFit="1" customWidth="1"/>
    <col min="12" max="12" width="8.5" style="6" bestFit="1" customWidth="1"/>
    <col min="13" max="13" width="19" style="5" customWidth="1"/>
    <col min="14" max="16384" width="9.1640625" style="3"/>
  </cols>
  <sheetData>
    <row r="1" spans="1:13" s="2" customFormat="1" ht="29" customHeight="1">
      <c r="A1" s="43" t="s">
        <v>148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20</v>
      </c>
      <c r="B3" s="60" t="s">
        <v>0</v>
      </c>
      <c r="C3" s="53" t="s">
        <v>159</v>
      </c>
      <c r="D3" s="53" t="s">
        <v>6</v>
      </c>
      <c r="E3" s="55" t="s">
        <v>160</v>
      </c>
      <c r="F3" s="57" t="s">
        <v>5</v>
      </c>
      <c r="G3" s="57" t="s">
        <v>32</v>
      </c>
      <c r="H3" s="57"/>
      <c r="I3" s="57"/>
      <c r="J3" s="57"/>
      <c r="K3" s="66" t="s">
        <v>18</v>
      </c>
      <c r="L3" s="55" t="s">
        <v>3</v>
      </c>
      <c r="M3" s="62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67"/>
      <c r="L4" s="56"/>
      <c r="M4" s="63"/>
    </row>
    <row r="5" spans="1:13" ht="16">
      <c r="A5" s="64" t="s">
        <v>73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21" t="s">
        <v>19</v>
      </c>
      <c r="B6" s="7" t="s">
        <v>103</v>
      </c>
      <c r="C6" s="7" t="s">
        <v>104</v>
      </c>
      <c r="D6" s="7" t="s">
        <v>105</v>
      </c>
      <c r="E6" s="8" t="s">
        <v>161</v>
      </c>
      <c r="F6" s="7" t="s">
        <v>11</v>
      </c>
      <c r="G6" s="22" t="s">
        <v>106</v>
      </c>
      <c r="H6" s="23" t="s">
        <v>107</v>
      </c>
      <c r="I6" s="23" t="s">
        <v>107</v>
      </c>
      <c r="J6" s="21"/>
      <c r="K6" s="42" t="str">
        <f>"200,0"</f>
        <v>200,0</v>
      </c>
      <c r="L6" s="9" t="str">
        <f>"125,1900"</f>
        <v>125,1900</v>
      </c>
      <c r="M6" s="7"/>
    </row>
    <row r="8" spans="1:13" ht="16">
      <c r="A8" s="58" t="s">
        <v>27</v>
      </c>
      <c r="B8" s="58"/>
      <c r="C8" s="58"/>
      <c r="D8" s="58"/>
      <c r="E8" s="59"/>
      <c r="F8" s="58"/>
      <c r="G8" s="58"/>
      <c r="H8" s="58"/>
      <c r="I8" s="58"/>
      <c r="J8" s="58"/>
    </row>
    <row r="9" spans="1:13">
      <c r="A9" s="21" t="s">
        <v>90</v>
      </c>
      <c r="B9" s="7" t="s">
        <v>108</v>
      </c>
      <c r="C9" s="7" t="s">
        <v>109</v>
      </c>
      <c r="D9" s="7" t="s">
        <v>110</v>
      </c>
      <c r="E9" s="8" t="s">
        <v>161</v>
      </c>
      <c r="F9" s="7" t="s">
        <v>11</v>
      </c>
      <c r="G9" s="23" t="s">
        <v>57</v>
      </c>
      <c r="H9" s="23" t="s">
        <v>57</v>
      </c>
      <c r="I9" s="23" t="s">
        <v>57</v>
      </c>
      <c r="J9" s="21"/>
      <c r="K9" s="42">
        <v>0</v>
      </c>
      <c r="L9" s="9" t="str">
        <f>"0,0000"</f>
        <v>0,0000</v>
      </c>
      <c r="M9" s="7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15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43" t="s">
        <v>149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20</v>
      </c>
      <c r="B3" s="60" t="s">
        <v>0</v>
      </c>
      <c r="C3" s="53" t="s">
        <v>159</v>
      </c>
      <c r="D3" s="53" t="s">
        <v>6</v>
      </c>
      <c r="E3" s="55" t="s">
        <v>160</v>
      </c>
      <c r="F3" s="57" t="s">
        <v>5</v>
      </c>
      <c r="G3" s="57" t="s">
        <v>32</v>
      </c>
      <c r="H3" s="57"/>
      <c r="I3" s="57"/>
      <c r="J3" s="57"/>
      <c r="K3" s="55" t="s">
        <v>18</v>
      </c>
      <c r="L3" s="55" t="s">
        <v>3</v>
      </c>
      <c r="M3" s="62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63"/>
    </row>
    <row r="5" spans="1:13" ht="16">
      <c r="A5" s="64" t="s">
        <v>7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21" t="s">
        <v>19</v>
      </c>
      <c r="B6" s="7" t="s">
        <v>8</v>
      </c>
      <c r="C6" s="7" t="s">
        <v>9</v>
      </c>
      <c r="D6" s="7" t="s">
        <v>10</v>
      </c>
      <c r="E6" s="8" t="s">
        <v>161</v>
      </c>
      <c r="F6" s="7" t="s">
        <v>11</v>
      </c>
      <c r="G6" s="22" t="s">
        <v>93</v>
      </c>
      <c r="H6" s="22" t="s">
        <v>94</v>
      </c>
      <c r="I6" s="23" t="s">
        <v>95</v>
      </c>
      <c r="J6" s="21"/>
      <c r="K6" s="9" t="str">
        <f>"50,0"</f>
        <v>50,0</v>
      </c>
      <c r="L6" s="9" t="str">
        <f>"61,3300"</f>
        <v>61,3300</v>
      </c>
      <c r="M6" s="7"/>
    </row>
    <row r="8" spans="1:13" ht="16">
      <c r="A8" s="58" t="s">
        <v>39</v>
      </c>
      <c r="B8" s="58"/>
      <c r="C8" s="58"/>
      <c r="D8" s="58"/>
      <c r="E8" s="59"/>
      <c r="F8" s="58"/>
      <c r="G8" s="58"/>
      <c r="H8" s="58"/>
      <c r="I8" s="58"/>
      <c r="J8" s="58"/>
    </row>
    <row r="9" spans="1:13">
      <c r="A9" s="21" t="s">
        <v>19</v>
      </c>
      <c r="B9" s="7" t="s">
        <v>45</v>
      </c>
      <c r="C9" s="7" t="s">
        <v>46</v>
      </c>
      <c r="D9" s="7" t="s">
        <v>47</v>
      </c>
      <c r="E9" s="8" t="s">
        <v>161</v>
      </c>
      <c r="F9" s="7" t="s">
        <v>11</v>
      </c>
      <c r="G9" s="22" t="s">
        <v>96</v>
      </c>
      <c r="H9" s="22" t="s">
        <v>71</v>
      </c>
      <c r="I9" s="23" t="s">
        <v>97</v>
      </c>
      <c r="J9" s="21"/>
      <c r="K9" s="9" t="str">
        <f>"152,5"</f>
        <v>152,5</v>
      </c>
      <c r="L9" s="9" t="str">
        <f>"110,3338"</f>
        <v>110,3338</v>
      </c>
      <c r="M9" s="7"/>
    </row>
    <row r="11" spans="1:13" ht="16">
      <c r="A11" s="58" t="s">
        <v>73</v>
      </c>
      <c r="B11" s="58"/>
      <c r="C11" s="58"/>
      <c r="D11" s="58"/>
      <c r="E11" s="59"/>
      <c r="F11" s="58"/>
      <c r="G11" s="58"/>
      <c r="H11" s="58"/>
      <c r="I11" s="58"/>
      <c r="J11" s="58"/>
    </row>
    <row r="12" spans="1:13">
      <c r="A12" s="21" t="s">
        <v>19</v>
      </c>
      <c r="B12" s="7" t="s">
        <v>82</v>
      </c>
      <c r="C12" s="7" t="s">
        <v>83</v>
      </c>
      <c r="D12" s="7" t="s">
        <v>84</v>
      </c>
      <c r="E12" s="8" t="s">
        <v>161</v>
      </c>
      <c r="F12" s="7" t="s">
        <v>11</v>
      </c>
      <c r="G12" s="22" t="s">
        <v>77</v>
      </c>
      <c r="H12" s="22" t="s">
        <v>69</v>
      </c>
      <c r="I12" s="22" t="s">
        <v>98</v>
      </c>
      <c r="J12" s="21"/>
      <c r="K12" s="9" t="str">
        <f>"145,0"</f>
        <v>145,0</v>
      </c>
      <c r="L12" s="9" t="str">
        <f>"93,7135"</f>
        <v>93,7135</v>
      </c>
      <c r="M12" s="7"/>
    </row>
    <row r="14" spans="1:13" ht="16">
      <c r="A14" s="58" t="s">
        <v>99</v>
      </c>
      <c r="B14" s="58"/>
      <c r="C14" s="58"/>
      <c r="D14" s="58"/>
      <c r="E14" s="59"/>
      <c r="F14" s="58"/>
      <c r="G14" s="58"/>
      <c r="H14" s="58"/>
      <c r="I14" s="58"/>
      <c r="J14" s="58"/>
    </row>
    <row r="15" spans="1:13">
      <c r="A15" s="21" t="s">
        <v>19</v>
      </c>
      <c r="B15" s="7" t="s">
        <v>100</v>
      </c>
      <c r="C15" s="7" t="s">
        <v>101</v>
      </c>
      <c r="D15" s="7" t="s">
        <v>102</v>
      </c>
      <c r="E15" s="8" t="s">
        <v>161</v>
      </c>
      <c r="F15" s="7" t="s">
        <v>11</v>
      </c>
      <c r="G15" s="22" t="s">
        <v>69</v>
      </c>
      <c r="H15" s="22" t="s">
        <v>70</v>
      </c>
      <c r="I15" s="23" t="s">
        <v>71</v>
      </c>
      <c r="J15" s="21"/>
      <c r="K15" s="9" t="str">
        <f>"147,5"</f>
        <v>147,5</v>
      </c>
      <c r="L15" s="9" t="str">
        <f>"87,3348"</f>
        <v>87,3348</v>
      </c>
      <c r="M15" s="7"/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1.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43" t="s">
        <v>146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20</v>
      </c>
      <c r="B3" s="60" t="s">
        <v>0</v>
      </c>
      <c r="C3" s="53" t="s">
        <v>159</v>
      </c>
      <c r="D3" s="53" t="s">
        <v>6</v>
      </c>
      <c r="E3" s="55" t="s">
        <v>160</v>
      </c>
      <c r="F3" s="57" t="s">
        <v>5</v>
      </c>
      <c r="G3" s="57" t="s">
        <v>111</v>
      </c>
      <c r="H3" s="57"/>
      <c r="I3" s="57"/>
      <c r="J3" s="57"/>
      <c r="K3" s="55" t="s">
        <v>18</v>
      </c>
      <c r="L3" s="55" t="s">
        <v>3</v>
      </c>
      <c r="M3" s="62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63"/>
    </row>
    <row r="5" spans="1:13" ht="16">
      <c r="A5" s="64" t="s">
        <v>39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21" t="s">
        <v>19</v>
      </c>
      <c r="B6" s="7" t="s">
        <v>51</v>
      </c>
      <c r="C6" s="7" t="s">
        <v>52</v>
      </c>
      <c r="D6" s="7" t="s">
        <v>53</v>
      </c>
      <c r="E6" s="8" t="s">
        <v>161</v>
      </c>
      <c r="F6" s="7" t="s">
        <v>63</v>
      </c>
      <c r="G6" s="22" t="s">
        <v>57</v>
      </c>
      <c r="H6" s="22" t="s">
        <v>58</v>
      </c>
      <c r="I6" s="23" t="s">
        <v>59</v>
      </c>
      <c r="J6" s="21"/>
      <c r="K6" s="9" t="str">
        <f>"230,0"</f>
        <v>230,0</v>
      </c>
      <c r="L6" s="9" t="str">
        <f>"174,8690"</f>
        <v>174,8690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6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18" style="5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43" t="s">
        <v>147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20</v>
      </c>
      <c r="B3" s="60" t="s">
        <v>0</v>
      </c>
      <c r="C3" s="53" t="s">
        <v>159</v>
      </c>
      <c r="D3" s="53" t="s">
        <v>6</v>
      </c>
      <c r="E3" s="55" t="s">
        <v>160</v>
      </c>
      <c r="F3" s="57" t="s">
        <v>5</v>
      </c>
      <c r="G3" s="57" t="s">
        <v>111</v>
      </c>
      <c r="H3" s="57"/>
      <c r="I3" s="57"/>
      <c r="J3" s="57"/>
      <c r="K3" s="55" t="s">
        <v>18</v>
      </c>
      <c r="L3" s="55" t="s">
        <v>3</v>
      </c>
      <c r="M3" s="62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63"/>
    </row>
    <row r="5" spans="1:13" ht="16">
      <c r="A5" s="64" t="s">
        <v>112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21" t="s">
        <v>19</v>
      </c>
      <c r="B6" s="7" t="s">
        <v>113</v>
      </c>
      <c r="C6" s="7" t="s">
        <v>114</v>
      </c>
      <c r="D6" s="7" t="s">
        <v>115</v>
      </c>
      <c r="E6" s="8" t="s">
        <v>163</v>
      </c>
      <c r="F6" s="7" t="s">
        <v>11</v>
      </c>
      <c r="G6" s="22" t="s">
        <v>44</v>
      </c>
      <c r="H6" s="22" t="s">
        <v>55</v>
      </c>
      <c r="I6" s="22" t="s">
        <v>56</v>
      </c>
      <c r="J6" s="21"/>
      <c r="K6" s="9" t="str">
        <f>"140,0"</f>
        <v>140,0</v>
      </c>
      <c r="L6" s="9" t="str">
        <f>"113,5540"</f>
        <v>113,5540</v>
      </c>
      <c r="M6" s="7" t="s">
        <v>28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7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3" t="s">
        <v>144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20</v>
      </c>
      <c r="B3" s="60" t="s">
        <v>0</v>
      </c>
      <c r="C3" s="53" t="s">
        <v>159</v>
      </c>
      <c r="D3" s="53" t="s">
        <v>6</v>
      </c>
      <c r="E3" s="55" t="s">
        <v>160</v>
      </c>
      <c r="F3" s="57" t="s">
        <v>5</v>
      </c>
      <c r="G3" s="57" t="s">
        <v>127</v>
      </c>
      <c r="H3" s="57"/>
      <c r="I3" s="57"/>
      <c r="J3" s="57"/>
      <c r="K3" s="55" t="s">
        <v>18</v>
      </c>
      <c r="L3" s="55" t="s">
        <v>3</v>
      </c>
      <c r="M3" s="62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63"/>
    </row>
    <row r="5" spans="1:13" ht="16">
      <c r="A5" s="64" t="s">
        <v>99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21" t="s">
        <v>19</v>
      </c>
      <c r="B6" s="7" t="s">
        <v>100</v>
      </c>
      <c r="C6" s="7" t="s">
        <v>101</v>
      </c>
      <c r="D6" s="7" t="s">
        <v>102</v>
      </c>
      <c r="E6" s="8" t="s">
        <v>161</v>
      </c>
      <c r="F6" s="7" t="s">
        <v>11</v>
      </c>
      <c r="G6" s="22" t="s">
        <v>128</v>
      </c>
      <c r="H6" s="22" t="s">
        <v>129</v>
      </c>
      <c r="I6" s="22" t="s">
        <v>120</v>
      </c>
      <c r="J6" s="21"/>
      <c r="K6" s="9" t="str">
        <f>"110,0"</f>
        <v>110,0</v>
      </c>
      <c r="L6" s="9" t="str">
        <f>"62,2215"</f>
        <v>62,2215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WRPF Двоеборье без экип ДК</vt:lpstr>
      <vt:lpstr>WRPF Жим лежа без экип ДК</vt:lpstr>
      <vt:lpstr>WRPF Жим лежа без экип</vt:lpstr>
      <vt:lpstr>WEPF Жим софт однопетельная ДК</vt:lpstr>
      <vt:lpstr>WEPF Жим софт многопетельнаяДК</vt:lpstr>
      <vt:lpstr>WRPF Военный жим ДК</vt:lpstr>
      <vt:lpstr>WRPF Тяга без экипировки ДК</vt:lpstr>
      <vt:lpstr>WRPF Тяга без экипировки</vt:lpstr>
      <vt:lpstr>СПР Жим стоя ДК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2022-09-12T18:51:24Z</dcterms:modified>
</cp:coreProperties>
</file>