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Сентябрь/"/>
    </mc:Choice>
  </mc:AlternateContent>
  <xr:revisionPtr revIDLastSave="0" documentId="13_ncr:1_{6BB0CE49-BC1C-874E-875C-C131A2C6B57E}" xr6:coauthVersionLast="45" xr6:coauthVersionMax="45" xr10:uidLastSave="{00000000-0000-0000-0000-000000000000}"/>
  <bookViews>
    <workbookView xWindow="480" yWindow="460" windowWidth="27720" windowHeight="16100" tabRatio="790" firstSheet="6" activeTab="10" xr2:uid="{00000000-000D-0000-FFFF-FFFF00000000}"/>
  </bookViews>
  <sheets>
    <sheet name="WRPF ПЛ без экипировки ДК" sheetId="10" r:id="rId1"/>
    <sheet name="WRPF ПЛ без экипировки" sheetId="9" r:id="rId2"/>
    <sheet name="WRPF Жим лежа без экип ДК" sheetId="16" r:id="rId3"/>
    <sheet name="WRPF Жим лежа без экип" sheetId="15" r:id="rId4"/>
    <sheet name="WEPF Жим однослой ДК" sheetId="19" r:id="rId5"/>
    <sheet name="WEPF Жим софт однопетельная ДК" sheetId="17" r:id="rId6"/>
    <sheet name="WEPF Жим софт многопетельная" sheetId="21" r:id="rId7"/>
    <sheet name="WRPF Военный жим ДК" sheetId="20" r:id="rId8"/>
    <sheet name="WRPF Военный жим" sheetId="14" r:id="rId9"/>
    <sheet name="WRPF Тяга без экипировки ДК" sheetId="26" r:id="rId10"/>
    <sheet name="WRPF Тяга без экипировки" sheetId="25" r:id="rId11"/>
  </sheet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26" l="1"/>
  <c r="K11" i="26"/>
  <c r="L8" i="26"/>
  <c r="K8" i="26"/>
  <c r="L7" i="26"/>
  <c r="K7" i="26"/>
  <c r="L6" i="26"/>
  <c r="K6" i="26"/>
  <c r="L9" i="25"/>
  <c r="K9" i="25"/>
  <c r="L6" i="25"/>
  <c r="K6" i="25"/>
  <c r="L9" i="21"/>
  <c r="K9" i="21"/>
  <c r="L6" i="21"/>
  <c r="K6" i="21"/>
  <c r="L9" i="20"/>
  <c r="K9" i="20"/>
  <c r="L6" i="20"/>
  <c r="K6" i="20"/>
  <c r="L6" i="19"/>
  <c r="K6" i="19"/>
  <c r="L9" i="17"/>
  <c r="K9" i="17"/>
  <c r="L6" i="17"/>
  <c r="K6" i="17"/>
  <c r="L49" i="16"/>
  <c r="K49" i="16"/>
  <c r="L48" i="16"/>
  <c r="K48" i="16"/>
  <c r="L45" i="16"/>
  <c r="K45" i="16"/>
  <c r="L42" i="16"/>
  <c r="K42" i="16"/>
  <c r="L41" i="16"/>
  <c r="K41" i="16"/>
  <c r="L38" i="16"/>
  <c r="K38" i="16"/>
  <c r="L37" i="16"/>
  <c r="K37" i="16"/>
  <c r="L36" i="16"/>
  <c r="K36" i="16"/>
  <c r="L35" i="16"/>
  <c r="K35" i="16"/>
  <c r="L34" i="16"/>
  <c r="K34" i="16"/>
  <c r="L31" i="16"/>
  <c r="K31" i="16"/>
  <c r="L30" i="16"/>
  <c r="K30" i="16"/>
  <c r="L27" i="16"/>
  <c r="K27" i="16"/>
  <c r="L26" i="16"/>
  <c r="K26" i="16"/>
  <c r="L25" i="16"/>
  <c r="K25" i="16"/>
  <c r="L24" i="16"/>
  <c r="K24" i="16"/>
  <c r="L23" i="16"/>
  <c r="K23" i="16"/>
  <c r="L20" i="16"/>
  <c r="K20" i="16"/>
  <c r="L19" i="16"/>
  <c r="K19" i="16"/>
  <c r="L18" i="16"/>
  <c r="K18" i="16"/>
  <c r="L15" i="16"/>
  <c r="K15" i="16"/>
  <c r="L12" i="16"/>
  <c r="K12" i="16"/>
  <c r="L11" i="16"/>
  <c r="K11" i="16"/>
  <c r="L8" i="16"/>
  <c r="K8" i="16"/>
  <c r="L7" i="16"/>
  <c r="K7" i="16"/>
  <c r="L6" i="16"/>
  <c r="K6" i="16"/>
  <c r="L28" i="15"/>
  <c r="K28" i="15"/>
  <c r="L25" i="15"/>
  <c r="K25" i="15"/>
  <c r="L24" i="15"/>
  <c r="K24" i="15"/>
  <c r="L21" i="15"/>
  <c r="K21" i="15"/>
  <c r="L18" i="15"/>
  <c r="K18" i="15"/>
  <c r="L17" i="15"/>
  <c r="K17" i="15"/>
  <c r="L16" i="15"/>
  <c r="K16" i="15"/>
  <c r="L15" i="15"/>
  <c r="K15" i="15"/>
  <c r="L12" i="15"/>
  <c r="K12" i="15"/>
  <c r="L9" i="15"/>
  <c r="K9" i="15"/>
  <c r="L6" i="15"/>
  <c r="K6" i="15"/>
  <c r="L15" i="14"/>
  <c r="K15" i="14"/>
  <c r="L14" i="14"/>
  <c r="K14" i="14"/>
  <c r="L11" i="14"/>
  <c r="K11" i="14"/>
  <c r="L10" i="14"/>
  <c r="K10" i="14"/>
  <c r="L9" i="14"/>
  <c r="K9" i="14"/>
  <c r="L6" i="14"/>
  <c r="K6" i="14"/>
  <c r="T33" i="10"/>
  <c r="S33" i="10"/>
  <c r="T30" i="10"/>
  <c r="S30" i="10"/>
  <c r="T27" i="10"/>
  <c r="S27" i="10"/>
  <c r="T24" i="10"/>
  <c r="S24" i="10"/>
  <c r="T23" i="10"/>
  <c r="S23" i="10"/>
  <c r="T20" i="10"/>
  <c r="T19" i="10"/>
  <c r="S19" i="10"/>
  <c r="T18" i="10"/>
  <c r="S18" i="10"/>
  <c r="T17" i="10"/>
  <c r="S17" i="10"/>
  <c r="T14" i="10"/>
  <c r="S14" i="10"/>
  <c r="T11" i="10"/>
  <c r="S11" i="10"/>
  <c r="T10" i="10"/>
  <c r="S10" i="10"/>
  <c r="T9" i="10"/>
  <c r="S9" i="10"/>
  <c r="T6" i="10"/>
  <c r="S6" i="10"/>
  <c r="T9" i="9"/>
  <c r="S9" i="9"/>
  <c r="T6" i="9"/>
  <c r="S6" i="9"/>
</calcChain>
</file>

<file path=xl/sharedStrings.xml><?xml version="1.0" encoding="utf-8"?>
<sst xmlns="http://schemas.openxmlformats.org/spreadsheetml/2006/main" count="964" uniqueCount="350">
  <si>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</si>
  <si>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</si>
  <si>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</si>
  <si>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</si>
  <si>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</si>
  <si>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</si>
  <si>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</si>
  <si>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Место</t>
  </si>
  <si>
    <t>Приседание</t>
  </si>
  <si>
    <t>Жим лёжа</t>
  </si>
  <si>
    <t>Становая тяга</t>
  </si>
  <si>
    <t>ВЕСОВАЯ КАТЕГОРИЯ   60</t>
  </si>
  <si>
    <t>Шахпазов Расим</t>
  </si>
  <si>
    <t>Открытая (10.10.1991)/30</t>
  </si>
  <si>
    <t>59,70</t>
  </si>
  <si>
    <t xml:space="preserve">Тюмень/Тюменская область </t>
  </si>
  <si>
    <t>177,5</t>
  </si>
  <si>
    <t>185,0</t>
  </si>
  <si>
    <t>190,0</t>
  </si>
  <si>
    <t>130,0</t>
  </si>
  <si>
    <t>135,0</t>
  </si>
  <si>
    <t>137,5</t>
  </si>
  <si>
    <t>210,0</t>
  </si>
  <si>
    <t>222,5</t>
  </si>
  <si>
    <t>ВЕСОВАЯ КАТЕГОРИЯ   100</t>
  </si>
  <si>
    <t>Проломов Степан</t>
  </si>
  <si>
    <t>Открытая (12.07.1986)/36</t>
  </si>
  <si>
    <t>99,00</t>
  </si>
  <si>
    <t>165,0</t>
  </si>
  <si>
    <t>175,0</t>
  </si>
  <si>
    <t>105,0</t>
  </si>
  <si>
    <t>110,0</t>
  </si>
  <si>
    <t>115,0</t>
  </si>
  <si>
    <t>180,0</t>
  </si>
  <si>
    <t>195,0</t>
  </si>
  <si>
    <t>205,0</t>
  </si>
  <si>
    <t>1</t>
  </si>
  <si>
    <t>ВЕСОВАЯ КАТЕГОРИЯ   48</t>
  </si>
  <si>
    <t>Жуланова Татьяна</t>
  </si>
  <si>
    <t>Открытая (16.01.1996)/26</t>
  </si>
  <si>
    <t>47,20</t>
  </si>
  <si>
    <t>90,0</t>
  </si>
  <si>
    <t>92,5</t>
  </si>
  <si>
    <t>95,0</t>
  </si>
  <si>
    <t>55,0</t>
  </si>
  <si>
    <t>57,5</t>
  </si>
  <si>
    <t>60,0</t>
  </si>
  <si>
    <t>Власова Алена</t>
  </si>
  <si>
    <t>Открытая (19.09.1984)/37</t>
  </si>
  <si>
    <t>60,00</t>
  </si>
  <si>
    <t>120,0</t>
  </si>
  <si>
    <t>125,0</t>
  </si>
  <si>
    <t>85,0</t>
  </si>
  <si>
    <t>140,0</t>
  </si>
  <si>
    <t>150,0</t>
  </si>
  <si>
    <t>155,0</t>
  </si>
  <si>
    <t>Плетнева Евгения</t>
  </si>
  <si>
    <t>Открытая (29.10.1986)/35</t>
  </si>
  <si>
    <t>58,60</t>
  </si>
  <si>
    <t xml:space="preserve">Новосибирск/Новосибирская область </t>
  </si>
  <si>
    <t>75,0</t>
  </si>
  <si>
    <t>82,5</t>
  </si>
  <si>
    <t>127,5</t>
  </si>
  <si>
    <t>Кузнецова Ольга</t>
  </si>
  <si>
    <t>Открытая (05.07.1994)/28</t>
  </si>
  <si>
    <t>58,00</t>
  </si>
  <si>
    <t>100,0</t>
  </si>
  <si>
    <t>65,0</t>
  </si>
  <si>
    <t>67,5</t>
  </si>
  <si>
    <t>ВЕСОВАЯ КАТЕГОРИЯ   67.5</t>
  </si>
  <si>
    <t>Ульянова Людмила</t>
  </si>
  <si>
    <t>Мастера 40-49 (20.03.1977)/45</t>
  </si>
  <si>
    <t>65,50</t>
  </si>
  <si>
    <t>77,5</t>
  </si>
  <si>
    <t>87,5</t>
  </si>
  <si>
    <t>45,0</t>
  </si>
  <si>
    <t>50,0</t>
  </si>
  <si>
    <t>107,5</t>
  </si>
  <si>
    <t>ВЕСОВАЯ КАТЕГОРИЯ   75</t>
  </si>
  <si>
    <t>Першин Станислав</t>
  </si>
  <si>
    <t>Юноши 14-16 (13.11.2006)/15</t>
  </si>
  <si>
    <t>72,30</t>
  </si>
  <si>
    <t xml:space="preserve">Ишим/Тюменская область </t>
  </si>
  <si>
    <t>160,0</t>
  </si>
  <si>
    <t>170,0</t>
  </si>
  <si>
    <t>167,5</t>
  </si>
  <si>
    <t>Смагин Никита</t>
  </si>
  <si>
    <t>Юноши 17-19 (17.11.2004)/17</t>
  </si>
  <si>
    <t>69,70</t>
  </si>
  <si>
    <t>Афанасьев Владимир</t>
  </si>
  <si>
    <t>Открытая (11.03.1990)/32</t>
  </si>
  <si>
    <t>74,40</t>
  </si>
  <si>
    <t>145,0</t>
  </si>
  <si>
    <t>207,5</t>
  </si>
  <si>
    <t>Королёв Алексей</t>
  </si>
  <si>
    <t>Открытая (23.05.1985)/37</t>
  </si>
  <si>
    <t>73,80</t>
  </si>
  <si>
    <t>132,5</t>
  </si>
  <si>
    <t>102,5</t>
  </si>
  <si>
    <t>ВЕСОВАЯ КАТЕГОРИЯ   82.5</t>
  </si>
  <si>
    <t>Мазгутов Эдуард</t>
  </si>
  <si>
    <t>Открытая (18.01.1995)/27</t>
  </si>
  <si>
    <t>81,80</t>
  </si>
  <si>
    <t>200,0</t>
  </si>
  <si>
    <t>147,5</t>
  </si>
  <si>
    <t>152,5</t>
  </si>
  <si>
    <t>220,0</t>
  </si>
  <si>
    <t>240,0</t>
  </si>
  <si>
    <t>247,5</t>
  </si>
  <si>
    <t>Открытая (11.10.1985)/36</t>
  </si>
  <si>
    <t>80,70</t>
  </si>
  <si>
    <t>112,5</t>
  </si>
  <si>
    <t>ВЕСОВАЯ КАТЕГОРИЯ   90</t>
  </si>
  <si>
    <t>Дунаев Дмитрий</t>
  </si>
  <si>
    <t>Открытая (15.11.1993)/28</t>
  </si>
  <si>
    <t>88,60</t>
  </si>
  <si>
    <t>172,5</t>
  </si>
  <si>
    <t>Сеногноев Игорь</t>
  </si>
  <si>
    <t>Открытая (10.04.1986)/36</t>
  </si>
  <si>
    <t>98,50</t>
  </si>
  <si>
    <t>157,5</t>
  </si>
  <si>
    <t>ВЕСОВАЯ КАТЕГОРИЯ   125</t>
  </si>
  <si>
    <t>Открытая (10.06.1998)/24</t>
  </si>
  <si>
    <t>112,50</t>
  </si>
  <si>
    <t>2</t>
  </si>
  <si>
    <t>3</t>
  </si>
  <si>
    <t>-</t>
  </si>
  <si>
    <t>Результат</t>
  </si>
  <si>
    <t>Богданов Роман</t>
  </si>
  <si>
    <t>Мастера 40-49 (11.05.1973)/49</t>
  </si>
  <si>
    <t>81,70</t>
  </si>
  <si>
    <t>Шорохов Денис</t>
  </si>
  <si>
    <t>Открытая (21.01.1976)/46</t>
  </si>
  <si>
    <t>87,30</t>
  </si>
  <si>
    <t>Якимов Илья</t>
  </si>
  <si>
    <t>Открытая (13.05.1990)/32</t>
  </si>
  <si>
    <t>89,10</t>
  </si>
  <si>
    <t>142,5</t>
  </si>
  <si>
    <t>Мастера 40-49 (21.01.1976)/46</t>
  </si>
  <si>
    <t>Салимханов Элдар</t>
  </si>
  <si>
    <t>Открытая (16.07.1988)/34</t>
  </si>
  <si>
    <t>91,60</t>
  </si>
  <si>
    <t>Лисова Юлия</t>
  </si>
  <si>
    <t>Открытая (25.04.1994)/28</t>
  </si>
  <si>
    <t>47,70</t>
  </si>
  <si>
    <t>62,5</t>
  </si>
  <si>
    <t>Цурикова Надежда</t>
  </si>
  <si>
    <t>Открытая (20.03.1989)/33</t>
  </si>
  <si>
    <t>58,30</t>
  </si>
  <si>
    <t>Открытая (24.07.1998)/24</t>
  </si>
  <si>
    <t>67,30</t>
  </si>
  <si>
    <t xml:space="preserve">Магнитогорск/Челябинская область </t>
  </si>
  <si>
    <t>Иванов Виктор</t>
  </si>
  <si>
    <t>Открытая (12.06.1998)/24</t>
  </si>
  <si>
    <t>82,40</t>
  </si>
  <si>
    <t>Открытая (13.10.1987)/34</t>
  </si>
  <si>
    <t>81,40</t>
  </si>
  <si>
    <t>Открытая (11.05.1973)/49</t>
  </si>
  <si>
    <t>Аппасов Дамир</t>
  </si>
  <si>
    <t>Открытая (15.05.1990)/32</t>
  </si>
  <si>
    <t>98,70</t>
  </si>
  <si>
    <t>ВЕСОВАЯ КАТЕГОРИЯ   110</t>
  </si>
  <si>
    <t>Прокопчик Руслан</t>
  </si>
  <si>
    <t>Открытая (20.08.1993)/29</t>
  </si>
  <si>
    <t>108,40</t>
  </si>
  <si>
    <t xml:space="preserve">Челябинск/Челябинская область </t>
  </si>
  <si>
    <t>212,5</t>
  </si>
  <si>
    <t>Открытая (21.12.1984)/37</t>
  </si>
  <si>
    <t>107,10</t>
  </si>
  <si>
    <t>Открытая (24.09.1989)/32</t>
  </si>
  <si>
    <t>121,30</t>
  </si>
  <si>
    <t>162,5</t>
  </si>
  <si>
    <t>ВЕСОВАЯ КАТЕГОРИЯ   56</t>
  </si>
  <si>
    <t>Мездрина Елена</t>
  </si>
  <si>
    <t>Открытая (11.11.1987)/34</t>
  </si>
  <si>
    <t>55,70</t>
  </si>
  <si>
    <t>47,5</t>
  </si>
  <si>
    <t xml:space="preserve">Емельянов А. </t>
  </si>
  <si>
    <t>Семенова Елена</t>
  </si>
  <si>
    <t>Открытая (27.06.1989)/33</t>
  </si>
  <si>
    <t>55,30</t>
  </si>
  <si>
    <t>Мякишева Яна</t>
  </si>
  <si>
    <t>Открытая (08.11.1992)/29</t>
  </si>
  <si>
    <t>55,80</t>
  </si>
  <si>
    <t>30,0</t>
  </si>
  <si>
    <t>37,5</t>
  </si>
  <si>
    <t>Смертина Валерия</t>
  </si>
  <si>
    <t>Девушки 14-16 (12.10.2005)/16</t>
  </si>
  <si>
    <t>59,90</t>
  </si>
  <si>
    <t>52,5</t>
  </si>
  <si>
    <t xml:space="preserve">Смертин </t>
  </si>
  <si>
    <t>Мельник Екатерина</t>
  </si>
  <si>
    <t>Открытая (03.04.1986)/36</t>
  </si>
  <si>
    <t>59,00</t>
  </si>
  <si>
    <t>Есипов Никита</t>
  </si>
  <si>
    <t>Юноши 14-16 (21.05.2007)/15</t>
  </si>
  <si>
    <t>58,50</t>
  </si>
  <si>
    <t>70,0</t>
  </si>
  <si>
    <t>Савельев Макар</t>
  </si>
  <si>
    <t>Юноши 17-19 (25.11.2004)/17</t>
  </si>
  <si>
    <t>67,00</t>
  </si>
  <si>
    <t>Гордиевский Андрей</t>
  </si>
  <si>
    <t>Юниоры (26.09.1998)/23</t>
  </si>
  <si>
    <t>66,30</t>
  </si>
  <si>
    <t>Мастера 40-49 (20.09.1977)/44</t>
  </si>
  <si>
    <t>66,80</t>
  </si>
  <si>
    <t>80,0</t>
  </si>
  <si>
    <t>Рылеев Сергей</t>
  </si>
  <si>
    <t>Юниоры (19.10.2001)/20</t>
  </si>
  <si>
    <t>70,80</t>
  </si>
  <si>
    <t>Емельянов Александр</t>
  </si>
  <si>
    <t>Открытая (23.11.1994)/27</t>
  </si>
  <si>
    <t>70,60</t>
  </si>
  <si>
    <t>Открытая (14.02.1985)/37</t>
  </si>
  <si>
    <t>70,40</t>
  </si>
  <si>
    <t>Вринчан Владимир</t>
  </si>
  <si>
    <t>Мастера 60-69 (14.11.1954)/67</t>
  </si>
  <si>
    <t>70,90</t>
  </si>
  <si>
    <t>Собейко Антон</t>
  </si>
  <si>
    <t>Открытая (26.01.1986)/36</t>
  </si>
  <si>
    <t>80,00</t>
  </si>
  <si>
    <t>Квашнин Евгений</t>
  </si>
  <si>
    <t>Мастера 40-49 (18.11.1980)/41</t>
  </si>
  <si>
    <t>82,30</t>
  </si>
  <si>
    <t>Баженов Егор</t>
  </si>
  <si>
    <t>Юниоры (28.08.1999)/23</t>
  </si>
  <si>
    <t>88,20</t>
  </si>
  <si>
    <t>122,5</t>
  </si>
  <si>
    <t>Открытая (20.06.1985)/37</t>
  </si>
  <si>
    <t>89,00</t>
  </si>
  <si>
    <t>Открытая (18.05.1985)/37</t>
  </si>
  <si>
    <t>86,50</t>
  </si>
  <si>
    <t>Открытая (15.02.1984)/38</t>
  </si>
  <si>
    <t>87,60</t>
  </si>
  <si>
    <t>Дерипаско Николай</t>
  </si>
  <si>
    <t>Мастера 40-49 (11.07.1982)/40</t>
  </si>
  <si>
    <t xml:space="preserve">Екатеринбург/Свердловская область </t>
  </si>
  <si>
    <t>Открытая (06.12.1985)/36</t>
  </si>
  <si>
    <t>95,60</t>
  </si>
  <si>
    <t>Открытая (17.01.1989)/33</t>
  </si>
  <si>
    <t>95,40</t>
  </si>
  <si>
    <t>Открытая (11.01.1986)/36</t>
  </si>
  <si>
    <t>104,50</t>
  </si>
  <si>
    <t>Белик Денис</t>
  </si>
  <si>
    <t>Открытая (18.05.1990)/32</t>
  </si>
  <si>
    <t>115,80</t>
  </si>
  <si>
    <t>Открытая (04.11.1987)/34</t>
  </si>
  <si>
    <t>122,20</t>
  </si>
  <si>
    <t>Василенко Иван (МС)</t>
  </si>
  <si>
    <t>Королёв Евгений (МС)</t>
  </si>
  <si>
    <t>Михайлов Артем</t>
  </si>
  <si>
    <t>Открытая (19.01.1993)/29</t>
  </si>
  <si>
    <t>74,85</t>
  </si>
  <si>
    <t>192,5</t>
  </si>
  <si>
    <t>Шишкин Александр</t>
  </si>
  <si>
    <t>Открытая (29.01.1987)/35</t>
  </si>
  <si>
    <t>97,70</t>
  </si>
  <si>
    <t xml:space="preserve">Тобольск/Тюменская область </t>
  </si>
  <si>
    <t>Галанов Иван</t>
  </si>
  <si>
    <t>Юноши 17-19 (11.06.2003)/19</t>
  </si>
  <si>
    <t>65,60</t>
  </si>
  <si>
    <t>Гончаренко Дмитрий</t>
  </si>
  <si>
    <t>Открытая (25.04.1984)/38</t>
  </si>
  <si>
    <t>95,70</t>
  </si>
  <si>
    <t>Шипулов Павел</t>
  </si>
  <si>
    <t>Открытая (10.01.1987)/35</t>
  </si>
  <si>
    <t>108,20</t>
  </si>
  <si>
    <t>320,0</t>
  </si>
  <si>
    <t>340,0</t>
  </si>
  <si>
    <t>365,0</t>
  </si>
  <si>
    <t>ВЕСОВАЯ КАТЕГОРИЯ   140</t>
  </si>
  <si>
    <t>Тяпкин Александр</t>
  </si>
  <si>
    <t>Открытая (09.06.1989)/33</t>
  </si>
  <si>
    <t>137,90</t>
  </si>
  <si>
    <t>300,0</t>
  </si>
  <si>
    <t>350,0</t>
  </si>
  <si>
    <t>371,0</t>
  </si>
  <si>
    <t>ВЕСОВАЯ КАТЕГОРИЯ   52</t>
  </si>
  <si>
    <t>Щукин Михаил</t>
  </si>
  <si>
    <t>Юноши 14-16 (19.11.2009)/12</t>
  </si>
  <si>
    <t>40,00</t>
  </si>
  <si>
    <t>72,5</t>
  </si>
  <si>
    <t>Вилисов Владислав</t>
  </si>
  <si>
    <t>Юноши 17-19 (11.10.2003)/18</t>
  </si>
  <si>
    <t>74,00</t>
  </si>
  <si>
    <t>Ефимов Георгий</t>
  </si>
  <si>
    <t>Юниоры (17.04.2002)/20</t>
  </si>
  <si>
    <t>225,0</t>
  </si>
  <si>
    <t>Камалтдинов Рустам</t>
  </si>
  <si>
    <t>Коротков Юрий</t>
  </si>
  <si>
    <t>Савш Павел</t>
  </si>
  <si>
    <t>Курмангулов Алик</t>
  </si>
  <si>
    <t xml:space="preserve">Сургут/ХМАО </t>
  </si>
  <si>
    <t xml:space="preserve">Нижневартовск/ХМАО </t>
  </si>
  <si>
    <t>Чемпионат Уральского Федерального округа
WRPF Пауэрлифтинг без экипировки ДК
Тюмень/Тюменская область, 03 сентября 2022 года</t>
  </si>
  <si>
    <t>Чемпионат Уральского Федерального округа
WRPF Пауэрлифтинг без экипировки
Тюмень/Тюменская область, 03 сентября 2022 года</t>
  </si>
  <si>
    <t>Чемпионат Уральского Федерального округа
WRPF Жим лежа без экипировки ДК
Тюмень/Тюменская область, 03 сентября 2022 года</t>
  </si>
  <si>
    <t>Чемпионат Уральского Федерального округа
WRPF Жим лежа без экипировки
Тюмень/Тюменская область, 03 сентября 2022 года</t>
  </si>
  <si>
    <t>Чемпионат Уральского Федерального округа
WEPF Жим лежа в однослойной экипировке ДК
Тюмень/Тюменская область, 03 сентября 2022 года</t>
  </si>
  <si>
    <t>Чемпионат Уральского Федерального округа
WEPF Жим лежа в однопетельной софт экипировке ДК
Тюмень/Тюменская область, 03 сентября 2022 года</t>
  </si>
  <si>
    <t>Чемпионат Уральского Федерального округа
WEPF Жим лежа в многопетельной софт экипировке
Тюмень/Тюменская область, 03 сентября 2022 года</t>
  </si>
  <si>
    <t>Чемпионат Уральского Федерального округа
WRPF Военный жим лежа с ДК
Тюмень/Тюменская область, 03 сентября 2022 года</t>
  </si>
  <si>
    <t>Чемпионат Уральского Федерального округа
WRPF Военный жим лежа
Тюмень/Тюменская область, 03 сентября 2022 года</t>
  </si>
  <si>
    <t>Чемпионат Уральского Федерального округа
WRPF Становая тяга без экипировки ДК
Тюмень/Тюменская область, 03 сентября 2022 года</t>
  </si>
  <si>
    <t>Чемпионат Уральского Федерального округа
WRPF Становая тяга без экипировки
Тюмень/Тюменская область, 03 сентября 2022 года</t>
  </si>
  <si>
    <t xml:space="preserve">Беслекоев О. </t>
  </si>
  <si>
    <t xml:space="preserve">Суслов Н. </t>
  </si>
  <si>
    <t xml:space="preserve">Калинин А. </t>
  </si>
  <si>
    <t xml:space="preserve">Сибай/Республика Башкортостан </t>
  </si>
  <si>
    <t xml:space="preserve">Мацько И. </t>
  </si>
  <si>
    <t>Кузьмин Игорь</t>
  </si>
  <si>
    <t>Ульянов Андрей</t>
  </si>
  <si>
    <t>Головин Павел</t>
  </si>
  <si>
    <t>Гладышев Илья</t>
  </si>
  <si>
    <t>Шумаков Валентин</t>
  </si>
  <si>
    <t>Гашков Дмитрий</t>
  </si>
  <si>
    <t>Павлов Денис</t>
  </si>
  <si>
    <t xml:space="preserve">Аликин С. </t>
  </si>
  <si>
    <t xml:space="preserve">Татьянина Ю. </t>
  </si>
  <si>
    <t xml:space="preserve">Ившин Е. </t>
  </si>
  <si>
    <t xml:space="preserve">Ухта/Республика Коми </t>
  </si>
  <si>
    <t>Никитин Роман</t>
  </si>
  <si>
    <t>Долматов Александр</t>
  </si>
  <si>
    <t xml:space="preserve">Сорокин И. </t>
  </si>
  <si>
    <t xml:space="preserve">Бакланова А. </t>
  </si>
  <si>
    <t xml:space="preserve">Овчаров Д. </t>
  </si>
  <si>
    <t xml:space="preserve">Мазгутов Э. </t>
  </si>
  <si>
    <t xml:space="preserve">Харьковский Е. </t>
  </si>
  <si>
    <t>Харьковский Е.</t>
  </si>
  <si>
    <t xml:space="preserve">Журба В. </t>
  </si>
  <si>
    <t xml:space="preserve">Иванов В. </t>
  </si>
  <si>
    <t xml:space="preserve">Шишкин А. </t>
  </si>
  <si>
    <t xml:space="preserve">Краев И. </t>
  </si>
  <si>
    <t xml:space="preserve">Пелымский Ю. </t>
  </si>
  <si>
    <t xml:space="preserve">Дёмин Р. </t>
  </si>
  <si>
    <t xml:space="preserve">Сметанников В. </t>
  </si>
  <si>
    <t xml:space="preserve">Прозоров А. </t>
  </si>
  <si>
    <t xml:space="preserve">Павлов И. </t>
  </si>
  <si>
    <t xml:space="preserve">Столбов С. </t>
  </si>
  <si>
    <t xml:space="preserve">Шипулов П. </t>
  </si>
  <si>
    <t xml:space="preserve">Богданова Т. </t>
  </si>
  <si>
    <t xml:space="preserve">Щукин В. </t>
  </si>
  <si>
    <t xml:space="preserve">
Дата рождения/Возраст</t>
  </si>
  <si>
    <t>Возрастная группа</t>
  </si>
  <si>
    <t>O</t>
  </si>
  <si>
    <t>M1</t>
  </si>
  <si>
    <t>T1</t>
  </si>
  <si>
    <t>T2</t>
  </si>
  <si>
    <t>J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</si>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</sst>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33"/>
  <sheetViews>
    <sheetView workbookViewId="0">
      <selection activeCell="E34" sqref="E34"/>
    </sheetView>
  </sheetViews>
  <sheetFormatPr baseColWidth="10" defaultColWidth="9.1640625" defaultRowHeight="13"/>
  <cols>
    <col min="1" max="1" width="7.5" style="5" bestFit="1" customWidth="1"/>
    <col min="2" max="2" width="22.6640625" style="5" bestFit="1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34.5" style="5" bestFit="1" customWidth="1"/>
    <col min="7" max="9" width="5.5" style="8" customWidth="1"/>
    <col min="10" max="10" width="4.83203125" style="8" customWidth="1"/>
    <col min="11" max="13" width="5.5" style="8" customWidth="1"/>
    <col min="14" max="14" width="4.83203125" style="8" customWidth="1"/>
    <col min="15" max="17" width="5.5" style="8" customWidth="1"/>
    <col min="18" max="18" width="4.83203125" style="8" customWidth="1"/>
    <col min="19" max="19" width="7.83203125" style="12" bestFit="1" customWidth="1"/>
    <col min="20" max="20" width="8.5" style="7" bestFit="1" customWidth="1"/>
    <col min="21" max="21" width="19.33203125" style="5" customWidth="1"/>
    <col min="22" max="16384" width="9.1640625" style="3"/>
  </cols>
  <sheetData>
    <row r="1" spans="1:21" s="2" customFormat="1" ht="29" customHeight="1">
      <c r="A1" s="50" t="s">
        <v>294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/>
    </row>
    <row r="2" spans="1:21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1" s="1" customFormat="1" ht="12.75" customHeight="1">
      <c r="A3" s="58" t="s">
        <v>7</v>
      </c>
      <c r="B3" s="40" t="s">
        <v>0</v>
      </c>
      <c r="C3" s="60" t="s">
        <v>342</v>
      </c>
      <c r="D3" s="60" t="s">
        <v>6</v>
      </c>
      <c r="E3" s="44" t="s">
        <v>343</v>
      </c>
      <c r="F3" s="62" t="s">
        <v>5</v>
      </c>
      <c r="G3" s="62" t="s">
        <v>8</v>
      </c>
      <c r="H3" s="62"/>
      <c r="I3" s="62"/>
      <c r="J3" s="62"/>
      <c r="K3" s="62" t="s">
        <v>9</v>
      </c>
      <c r="L3" s="62"/>
      <c r="M3" s="62"/>
      <c r="N3" s="62"/>
      <c r="O3" s="62" t="s">
        <v>10</v>
      </c>
      <c r="P3" s="62"/>
      <c r="Q3" s="62"/>
      <c r="R3" s="62"/>
      <c r="S3" s="42" t="s">
        <v>1</v>
      </c>
      <c r="T3" s="44" t="s">
        <v>3</v>
      </c>
      <c r="U3" s="46" t="s">
        <v>2</v>
      </c>
    </row>
    <row r="4" spans="1:21" s="1" customFormat="1" ht="21" customHeight="1" thickBot="1">
      <c r="A4" s="59"/>
      <c r="B4" s="41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3"/>
      <c r="T4" s="45"/>
      <c r="U4" s="47"/>
    </row>
    <row r="5" spans="1:21" ht="16">
      <c r="A5" s="48" t="s">
        <v>37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>
      <c r="A6" s="15" t="s">
        <v>36</v>
      </c>
      <c r="B6" s="9" t="s">
        <v>38</v>
      </c>
      <c r="C6" s="9" t="s">
        <v>39</v>
      </c>
      <c r="D6" s="9" t="s">
        <v>40</v>
      </c>
      <c r="E6" s="10" t="s">
        <v>344</v>
      </c>
      <c r="F6" s="9" t="s">
        <v>15</v>
      </c>
      <c r="G6" s="14" t="s">
        <v>41</v>
      </c>
      <c r="H6" s="13" t="s">
        <v>42</v>
      </c>
      <c r="I6" s="13" t="s">
        <v>43</v>
      </c>
      <c r="J6" s="15"/>
      <c r="K6" s="13" t="s">
        <v>44</v>
      </c>
      <c r="L6" s="13" t="s">
        <v>45</v>
      </c>
      <c r="M6" s="14" t="s">
        <v>46</v>
      </c>
      <c r="N6" s="15"/>
      <c r="O6" s="13" t="s">
        <v>31</v>
      </c>
      <c r="P6" s="14" t="s">
        <v>32</v>
      </c>
      <c r="Q6" s="13" t="s">
        <v>32</v>
      </c>
      <c r="R6" s="15"/>
      <c r="S6" s="34" t="str">
        <f>"267,5"</f>
        <v>267,5</v>
      </c>
      <c r="T6" s="11" t="str">
        <f>"358,6640"</f>
        <v>358,6640</v>
      </c>
      <c r="U6" s="9" t="s">
        <v>324</v>
      </c>
    </row>
    <row r="8" spans="1:21" ht="16">
      <c r="A8" s="38" t="s">
        <v>11</v>
      </c>
      <c r="B8" s="38"/>
      <c r="C8" s="38"/>
      <c r="D8" s="38"/>
      <c r="E8" s="39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1:21">
      <c r="A9" s="26" t="s">
        <v>36</v>
      </c>
      <c r="B9" s="16" t="s">
        <v>47</v>
      </c>
      <c r="C9" s="16" t="s">
        <v>48</v>
      </c>
      <c r="D9" s="16" t="s">
        <v>49</v>
      </c>
      <c r="E9" s="17" t="s">
        <v>344</v>
      </c>
      <c r="F9" s="16" t="s">
        <v>15</v>
      </c>
      <c r="G9" s="25" t="s">
        <v>50</v>
      </c>
      <c r="H9" s="25" t="s">
        <v>51</v>
      </c>
      <c r="I9" s="25" t="s">
        <v>19</v>
      </c>
      <c r="J9" s="26"/>
      <c r="K9" s="25" t="s">
        <v>52</v>
      </c>
      <c r="L9" s="27" t="s">
        <v>41</v>
      </c>
      <c r="M9" s="25" t="s">
        <v>41</v>
      </c>
      <c r="N9" s="26"/>
      <c r="O9" s="25" t="s">
        <v>53</v>
      </c>
      <c r="P9" s="25" t="s">
        <v>54</v>
      </c>
      <c r="Q9" s="27" t="s">
        <v>55</v>
      </c>
      <c r="R9" s="26"/>
      <c r="S9" s="35" t="str">
        <f>"370,0"</f>
        <v>370,0</v>
      </c>
      <c r="T9" s="18" t="str">
        <f>"412,5130"</f>
        <v>412,5130</v>
      </c>
      <c r="U9" s="16" t="s">
        <v>306</v>
      </c>
    </row>
    <row r="10" spans="1:21">
      <c r="A10" s="30" t="s">
        <v>124</v>
      </c>
      <c r="B10" s="19" t="s">
        <v>56</v>
      </c>
      <c r="C10" s="19" t="s">
        <v>57</v>
      </c>
      <c r="D10" s="19" t="s">
        <v>58</v>
      </c>
      <c r="E10" s="20" t="s">
        <v>344</v>
      </c>
      <c r="F10" s="19" t="s">
        <v>59</v>
      </c>
      <c r="G10" s="28" t="s">
        <v>31</v>
      </c>
      <c r="H10" s="28" t="s">
        <v>31</v>
      </c>
      <c r="I10" s="29" t="s">
        <v>31</v>
      </c>
      <c r="J10" s="30"/>
      <c r="K10" s="29" t="s">
        <v>60</v>
      </c>
      <c r="L10" s="28" t="s">
        <v>61</v>
      </c>
      <c r="M10" s="28" t="s">
        <v>61</v>
      </c>
      <c r="N10" s="30"/>
      <c r="O10" s="29" t="s">
        <v>50</v>
      </c>
      <c r="P10" s="28" t="s">
        <v>62</v>
      </c>
      <c r="Q10" s="29" t="s">
        <v>62</v>
      </c>
      <c r="R10" s="30"/>
      <c r="S10" s="36" t="str">
        <f>"312,5"</f>
        <v>312,5</v>
      </c>
      <c r="T10" s="21" t="str">
        <f>"354,8437"</f>
        <v>354,8437</v>
      </c>
      <c r="U10" s="19" t="s">
        <v>325</v>
      </c>
    </row>
    <row r="11" spans="1:21">
      <c r="A11" s="33" t="s">
        <v>125</v>
      </c>
      <c r="B11" s="22" t="s">
        <v>63</v>
      </c>
      <c r="C11" s="22" t="s">
        <v>64</v>
      </c>
      <c r="D11" s="22" t="s">
        <v>65</v>
      </c>
      <c r="E11" s="23" t="s">
        <v>344</v>
      </c>
      <c r="F11" s="22" t="s">
        <v>15</v>
      </c>
      <c r="G11" s="31" t="s">
        <v>66</v>
      </c>
      <c r="H11" s="32" t="s">
        <v>31</v>
      </c>
      <c r="I11" s="32" t="s">
        <v>32</v>
      </c>
      <c r="J11" s="33"/>
      <c r="K11" s="31" t="s">
        <v>46</v>
      </c>
      <c r="L11" s="31" t="s">
        <v>67</v>
      </c>
      <c r="M11" s="32" t="s">
        <v>68</v>
      </c>
      <c r="N11" s="33"/>
      <c r="O11" s="31" t="s">
        <v>66</v>
      </c>
      <c r="P11" s="32" t="s">
        <v>50</v>
      </c>
      <c r="Q11" s="31" t="s">
        <v>50</v>
      </c>
      <c r="R11" s="33"/>
      <c r="S11" s="37" t="str">
        <f>"285,0"</f>
        <v>285,0</v>
      </c>
      <c r="T11" s="24" t="str">
        <f>"326,2395"</f>
        <v>326,2395</v>
      </c>
      <c r="U11" s="22" t="s">
        <v>305</v>
      </c>
    </row>
    <row r="13" spans="1:21" ht="16">
      <c r="A13" s="38" t="s">
        <v>69</v>
      </c>
      <c r="B13" s="38"/>
      <c r="C13" s="38"/>
      <c r="D13" s="38"/>
      <c r="E13" s="39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spans="1:21">
      <c r="A14" s="15" t="s">
        <v>36</v>
      </c>
      <c r="B14" s="9" t="s">
        <v>70</v>
      </c>
      <c r="C14" s="9" t="s">
        <v>71</v>
      </c>
      <c r="D14" s="9" t="s">
        <v>72</v>
      </c>
      <c r="E14" s="10" t="s">
        <v>345</v>
      </c>
      <c r="F14" s="9" t="s">
        <v>15</v>
      </c>
      <c r="G14" s="13" t="s">
        <v>73</v>
      </c>
      <c r="H14" s="13" t="s">
        <v>61</v>
      </c>
      <c r="I14" s="13" t="s">
        <v>74</v>
      </c>
      <c r="J14" s="15"/>
      <c r="K14" s="13" t="s">
        <v>75</v>
      </c>
      <c r="L14" s="13" t="s">
        <v>76</v>
      </c>
      <c r="M14" s="13" t="s">
        <v>44</v>
      </c>
      <c r="N14" s="15"/>
      <c r="O14" s="13" t="s">
        <v>66</v>
      </c>
      <c r="P14" s="13" t="s">
        <v>77</v>
      </c>
      <c r="Q14" s="13" t="s">
        <v>31</v>
      </c>
      <c r="R14" s="15"/>
      <c r="S14" s="34" t="str">
        <f>"252,5"</f>
        <v>252,5</v>
      </c>
      <c r="T14" s="11" t="str">
        <f>"279,2125"</f>
        <v>279,2125</v>
      </c>
      <c r="U14" s="9" t="s">
        <v>326</v>
      </c>
    </row>
    <row r="16" spans="1:21" ht="16">
      <c r="A16" s="38" t="s">
        <v>78</v>
      </c>
      <c r="B16" s="38"/>
      <c r="C16" s="38"/>
      <c r="D16" s="38"/>
      <c r="E16" s="39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21">
      <c r="A17" s="26" t="s">
        <v>36</v>
      </c>
      <c r="B17" s="16" t="s">
        <v>79</v>
      </c>
      <c r="C17" s="16" t="s">
        <v>80</v>
      </c>
      <c r="D17" s="16" t="s">
        <v>81</v>
      </c>
      <c r="E17" s="17" t="s">
        <v>346</v>
      </c>
      <c r="F17" s="16" t="s">
        <v>82</v>
      </c>
      <c r="G17" s="25" t="s">
        <v>83</v>
      </c>
      <c r="H17" s="25" t="s">
        <v>84</v>
      </c>
      <c r="I17" s="25" t="s">
        <v>16</v>
      </c>
      <c r="J17" s="26"/>
      <c r="K17" s="25" t="s">
        <v>42</v>
      </c>
      <c r="L17" s="25" t="s">
        <v>66</v>
      </c>
      <c r="M17" s="25" t="s">
        <v>77</v>
      </c>
      <c r="N17" s="26"/>
      <c r="O17" s="25" t="s">
        <v>54</v>
      </c>
      <c r="P17" s="25" t="s">
        <v>83</v>
      </c>
      <c r="Q17" s="27" t="s">
        <v>85</v>
      </c>
      <c r="R17" s="26"/>
      <c r="S17" s="35" t="str">
        <f>"445,0"</f>
        <v>445,0</v>
      </c>
      <c r="T17" s="18" t="str">
        <f>"325,5175"</f>
        <v>325,5175</v>
      </c>
      <c r="U17" s="16" t="s">
        <v>327</v>
      </c>
    </row>
    <row r="18" spans="1:21">
      <c r="A18" s="30" t="s">
        <v>36</v>
      </c>
      <c r="B18" s="19" t="s">
        <v>86</v>
      </c>
      <c r="C18" s="19" t="s">
        <v>87</v>
      </c>
      <c r="D18" s="19" t="s">
        <v>88</v>
      </c>
      <c r="E18" s="20" t="s">
        <v>347</v>
      </c>
      <c r="F18" s="19" t="s">
        <v>15</v>
      </c>
      <c r="G18" s="29" t="s">
        <v>43</v>
      </c>
      <c r="H18" s="29" t="s">
        <v>66</v>
      </c>
      <c r="I18" s="29" t="s">
        <v>31</v>
      </c>
      <c r="J18" s="30"/>
      <c r="K18" s="29" t="s">
        <v>46</v>
      </c>
      <c r="L18" s="28" t="s">
        <v>67</v>
      </c>
      <c r="M18" s="28" t="s">
        <v>67</v>
      </c>
      <c r="N18" s="30"/>
      <c r="O18" s="29" t="s">
        <v>31</v>
      </c>
      <c r="P18" s="29" t="s">
        <v>50</v>
      </c>
      <c r="Q18" s="29" t="s">
        <v>19</v>
      </c>
      <c r="R18" s="30"/>
      <c r="S18" s="36" t="str">
        <f>"300,0"</f>
        <v>300,0</v>
      </c>
      <c r="T18" s="21" t="str">
        <f>"225,5700"</f>
        <v>225,5700</v>
      </c>
      <c r="U18" s="19" t="s">
        <v>329</v>
      </c>
    </row>
    <row r="19" spans="1:21">
      <c r="A19" s="30" t="s">
        <v>36</v>
      </c>
      <c r="B19" s="19" t="s">
        <v>89</v>
      </c>
      <c r="C19" s="19" t="s">
        <v>90</v>
      </c>
      <c r="D19" s="19" t="s">
        <v>91</v>
      </c>
      <c r="E19" s="20" t="s">
        <v>344</v>
      </c>
      <c r="F19" s="19" t="s">
        <v>15</v>
      </c>
      <c r="G19" s="28" t="s">
        <v>92</v>
      </c>
      <c r="H19" s="29" t="s">
        <v>55</v>
      </c>
      <c r="I19" s="29" t="s">
        <v>83</v>
      </c>
      <c r="J19" s="30"/>
      <c r="K19" s="29" t="s">
        <v>32</v>
      </c>
      <c r="L19" s="28" t="s">
        <v>51</v>
      </c>
      <c r="M19" s="28" t="s">
        <v>51</v>
      </c>
      <c r="N19" s="30"/>
      <c r="O19" s="29" t="s">
        <v>18</v>
      </c>
      <c r="P19" s="28" t="s">
        <v>93</v>
      </c>
      <c r="Q19" s="28" t="s">
        <v>93</v>
      </c>
      <c r="R19" s="30"/>
      <c r="S19" s="36" t="str">
        <f>"465,0"</f>
        <v>465,0</v>
      </c>
      <c r="T19" s="21" t="str">
        <f>"333,2190"</f>
        <v>333,2190</v>
      </c>
      <c r="U19" s="19" t="s">
        <v>326</v>
      </c>
    </row>
    <row r="20" spans="1:21">
      <c r="A20" s="33" t="s">
        <v>126</v>
      </c>
      <c r="B20" s="22" t="s">
        <v>94</v>
      </c>
      <c r="C20" s="22" t="s">
        <v>95</v>
      </c>
      <c r="D20" s="22" t="s">
        <v>96</v>
      </c>
      <c r="E20" s="23" t="s">
        <v>344</v>
      </c>
      <c r="F20" s="22" t="s">
        <v>15</v>
      </c>
      <c r="G20" s="31" t="s">
        <v>50</v>
      </c>
      <c r="H20" s="31" t="s">
        <v>51</v>
      </c>
      <c r="I20" s="31" t="s">
        <v>97</v>
      </c>
      <c r="J20" s="33"/>
      <c r="K20" s="32" t="s">
        <v>66</v>
      </c>
      <c r="L20" s="32" t="s">
        <v>98</v>
      </c>
      <c r="M20" s="32" t="s">
        <v>98</v>
      </c>
      <c r="N20" s="33"/>
      <c r="O20" s="32"/>
      <c r="P20" s="33"/>
      <c r="Q20" s="33"/>
      <c r="R20" s="33"/>
      <c r="S20" s="37">
        <v>0</v>
      </c>
      <c r="T20" s="24" t="str">
        <f>"0,0000"</f>
        <v>0,0000</v>
      </c>
      <c r="U20" s="22" t="s">
        <v>307</v>
      </c>
    </row>
    <row r="22" spans="1:21" ht="16">
      <c r="A22" s="38" t="s">
        <v>99</v>
      </c>
      <c r="B22" s="38"/>
      <c r="C22" s="38"/>
      <c r="D22" s="38"/>
      <c r="E22" s="39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</row>
    <row r="23" spans="1:21">
      <c r="A23" s="26" t="s">
        <v>36</v>
      </c>
      <c r="B23" s="16" t="s">
        <v>100</v>
      </c>
      <c r="C23" s="16" t="s">
        <v>101</v>
      </c>
      <c r="D23" s="16" t="s">
        <v>102</v>
      </c>
      <c r="E23" s="17" t="s">
        <v>344</v>
      </c>
      <c r="F23" s="16" t="s">
        <v>15</v>
      </c>
      <c r="G23" s="25" t="s">
        <v>18</v>
      </c>
      <c r="H23" s="25" t="s">
        <v>103</v>
      </c>
      <c r="I23" s="25" t="s">
        <v>35</v>
      </c>
      <c r="J23" s="26"/>
      <c r="K23" s="25" t="s">
        <v>53</v>
      </c>
      <c r="L23" s="25" t="s">
        <v>104</v>
      </c>
      <c r="M23" s="25" t="s">
        <v>105</v>
      </c>
      <c r="N23" s="26"/>
      <c r="O23" s="25" t="s">
        <v>106</v>
      </c>
      <c r="P23" s="25" t="s">
        <v>107</v>
      </c>
      <c r="Q23" s="25" t="s">
        <v>108</v>
      </c>
      <c r="R23" s="26"/>
      <c r="S23" s="35" t="str">
        <f>"605,0"</f>
        <v>605,0</v>
      </c>
      <c r="T23" s="18" t="str">
        <f>"407,4070"</f>
        <v>407,4070</v>
      </c>
      <c r="U23" s="16"/>
    </row>
    <row r="24" spans="1:21">
      <c r="A24" s="33" t="s">
        <v>124</v>
      </c>
      <c r="B24" s="22" t="s">
        <v>290</v>
      </c>
      <c r="C24" s="22" t="s">
        <v>109</v>
      </c>
      <c r="D24" s="22" t="s">
        <v>110</v>
      </c>
      <c r="E24" s="23" t="s">
        <v>344</v>
      </c>
      <c r="F24" s="22" t="s">
        <v>292</v>
      </c>
      <c r="G24" s="31" t="s">
        <v>51</v>
      </c>
      <c r="H24" s="31" t="s">
        <v>20</v>
      </c>
      <c r="I24" s="31" t="s">
        <v>53</v>
      </c>
      <c r="J24" s="33"/>
      <c r="K24" s="31" t="s">
        <v>66</v>
      </c>
      <c r="L24" s="31" t="s">
        <v>31</v>
      </c>
      <c r="M24" s="32" t="s">
        <v>111</v>
      </c>
      <c r="N24" s="33"/>
      <c r="O24" s="31" t="s">
        <v>92</v>
      </c>
      <c r="P24" s="31" t="s">
        <v>55</v>
      </c>
      <c r="Q24" s="31" t="s">
        <v>83</v>
      </c>
      <c r="R24" s="33"/>
      <c r="S24" s="37" t="str">
        <f>"410,0"</f>
        <v>410,0</v>
      </c>
      <c r="T24" s="24" t="str">
        <f>"278,3900"</f>
        <v>278,3900</v>
      </c>
      <c r="U24" s="22"/>
    </row>
    <row r="26" spans="1:21" ht="16">
      <c r="A26" s="38" t="s">
        <v>112</v>
      </c>
      <c r="B26" s="38"/>
      <c r="C26" s="38"/>
      <c r="D26" s="38"/>
      <c r="E26" s="39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21">
      <c r="A27" s="15" t="s">
        <v>36</v>
      </c>
      <c r="B27" s="9" t="s">
        <v>113</v>
      </c>
      <c r="C27" s="9" t="s">
        <v>114</v>
      </c>
      <c r="D27" s="9" t="s">
        <v>115</v>
      </c>
      <c r="E27" s="10" t="s">
        <v>344</v>
      </c>
      <c r="F27" s="9" t="s">
        <v>15</v>
      </c>
      <c r="G27" s="13" t="s">
        <v>28</v>
      </c>
      <c r="H27" s="14" t="s">
        <v>116</v>
      </c>
      <c r="I27" s="14" t="s">
        <v>116</v>
      </c>
      <c r="J27" s="15"/>
      <c r="K27" s="13" t="s">
        <v>32</v>
      </c>
      <c r="L27" s="14" t="s">
        <v>50</v>
      </c>
      <c r="M27" s="14" t="s">
        <v>50</v>
      </c>
      <c r="N27" s="15"/>
      <c r="O27" s="13" t="s">
        <v>84</v>
      </c>
      <c r="P27" s="13" t="s">
        <v>17</v>
      </c>
      <c r="Q27" s="14" t="s">
        <v>103</v>
      </c>
      <c r="R27" s="15"/>
      <c r="S27" s="34" t="str">
        <f>"465,0"</f>
        <v>465,0</v>
      </c>
      <c r="T27" s="11" t="str">
        <f>"299,2740"</f>
        <v>299,2740</v>
      </c>
      <c r="U27" s="9" t="s">
        <v>305</v>
      </c>
    </row>
    <row r="29" spans="1:21" ht="16">
      <c r="A29" s="38" t="s">
        <v>24</v>
      </c>
      <c r="B29" s="38"/>
      <c r="C29" s="38"/>
      <c r="D29" s="38"/>
      <c r="E29" s="39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21">
      <c r="A30" s="15" t="s">
        <v>36</v>
      </c>
      <c r="B30" s="9" t="s">
        <v>117</v>
      </c>
      <c r="C30" s="9" t="s">
        <v>118</v>
      </c>
      <c r="D30" s="9" t="s">
        <v>119</v>
      </c>
      <c r="E30" s="10" t="s">
        <v>344</v>
      </c>
      <c r="F30" s="9" t="s">
        <v>82</v>
      </c>
      <c r="G30" s="13" t="s">
        <v>17</v>
      </c>
      <c r="H30" s="13" t="s">
        <v>34</v>
      </c>
      <c r="I30" s="13" t="s">
        <v>35</v>
      </c>
      <c r="J30" s="15"/>
      <c r="K30" s="13" t="s">
        <v>92</v>
      </c>
      <c r="L30" s="13" t="s">
        <v>105</v>
      </c>
      <c r="M30" s="14" t="s">
        <v>120</v>
      </c>
      <c r="N30" s="15"/>
      <c r="O30" s="13" t="s">
        <v>17</v>
      </c>
      <c r="P30" s="13" t="s">
        <v>34</v>
      </c>
      <c r="Q30" s="13" t="s">
        <v>35</v>
      </c>
      <c r="R30" s="15"/>
      <c r="S30" s="34" t="str">
        <f>"562,5"</f>
        <v>562,5</v>
      </c>
      <c r="T30" s="11" t="str">
        <f>"344,4187"</f>
        <v>344,4187</v>
      </c>
      <c r="U30" s="9" t="s">
        <v>328</v>
      </c>
    </row>
    <row r="32" spans="1:21" ht="16">
      <c r="A32" s="38" t="s">
        <v>121</v>
      </c>
      <c r="B32" s="38"/>
      <c r="C32" s="38"/>
      <c r="D32" s="38"/>
      <c r="E32" s="39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</row>
    <row r="33" spans="1:21">
      <c r="A33" s="15" t="s">
        <v>36</v>
      </c>
      <c r="B33" s="9" t="s">
        <v>291</v>
      </c>
      <c r="C33" s="9" t="s">
        <v>122</v>
      </c>
      <c r="D33" s="9" t="s">
        <v>123</v>
      </c>
      <c r="E33" s="10" t="s">
        <v>344</v>
      </c>
      <c r="F33" s="9" t="s">
        <v>15</v>
      </c>
      <c r="G33" s="13" t="s">
        <v>33</v>
      </c>
      <c r="H33" s="13" t="s">
        <v>18</v>
      </c>
      <c r="I33" s="13" t="s">
        <v>103</v>
      </c>
      <c r="J33" s="15"/>
      <c r="K33" s="13" t="s">
        <v>30</v>
      </c>
      <c r="L33" s="13" t="s">
        <v>31</v>
      </c>
      <c r="M33" s="14" t="s">
        <v>32</v>
      </c>
      <c r="N33" s="15"/>
      <c r="O33" s="13" t="s">
        <v>84</v>
      </c>
      <c r="P33" s="13" t="s">
        <v>17</v>
      </c>
      <c r="Q33" s="13" t="s">
        <v>103</v>
      </c>
      <c r="R33" s="15"/>
      <c r="S33" s="34" t="str">
        <f>"510,0"</f>
        <v>510,0</v>
      </c>
      <c r="T33" s="11" t="str">
        <f>"298,1460"</f>
        <v>298,1460</v>
      </c>
      <c r="U33" s="9" t="s">
        <v>330</v>
      </c>
    </row>
  </sheetData>
  <mergeCells count="21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32:R32"/>
    <mergeCell ref="B3:B4"/>
    <mergeCell ref="A8:R8"/>
    <mergeCell ref="A13:R13"/>
    <mergeCell ref="A16:R16"/>
    <mergeCell ref="A22:R22"/>
    <mergeCell ref="A26:R26"/>
    <mergeCell ref="A29:R2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workbookViewId="0">
      <selection activeCell="E12" sqref="E12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6.5" style="5" bestFit="1" customWidth="1"/>
    <col min="4" max="4" width="21.5" style="5" bestFit="1" customWidth="1"/>
    <col min="5" max="5" width="10.5" style="6" bestFit="1" customWidth="1"/>
    <col min="6" max="6" width="26.33203125" style="5" bestFit="1" customWidth="1"/>
    <col min="7" max="9" width="5.5" style="8" customWidth="1"/>
    <col min="10" max="10" width="4.83203125" style="8" customWidth="1"/>
    <col min="11" max="11" width="10.5" style="7" bestFit="1" customWidth="1"/>
    <col min="12" max="12" width="8.5" style="7" bestFit="1" customWidth="1"/>
    <col min="13" max="13" width="16.83203125" style="5" customWidth="1"/>
    <col min="14" max="16384" width="9.1640625" style="3"/>
  </cols>
  <sheetData>
    <row r="1" spans="1:13" s="2" customFormat="1" ht="29" customHeight="1">
      <c r="A1" s="50" t="s">
        <v>303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7</v>
      </c>
      <c r="B3" s="40" t="s">
        <v>0</v>
      </c>
      <c r="C3" s="60" t="s">
        <v>342</v>
      </c>
      <c r="D3" s="60" t="s">
        <v>6</v>
      </c>
      <c r="E3" s="44" t="s">
        <v>343</v>
      </c>
      <c r="F3" s="62" t="s">
        <v>5</v>
      </c>
      <c r="G3" s="62" t="s">
        <v>10</v>
      </c>
      <c r="H3" s="62"/>
      <c r="I3" s="62"/>
      <c r="J3" s="62"/>
      <c r="K3" s="44" t="s">
        <v>127</v>
      </c>
      <c r="L3" s="44" t="s">
        <v>3</v>
      </c>
      <c r="M3" s="46" t="s">
        <v>2</v>
      </c>
    </row>
    <row r="4" spans="1:13" s="1" customFormat="1" ht="21" customHeight="1" thickBot="1">
      <c r="A4" s="59"/>
      <c r="B4" s="41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5"/>
      <c r="L4" s="45"/>
      <c r="M4" s="47"/>
    </row>
    <row r="5" spans="1:13" ht="16">
      <c r="A5" s="48" t="s">
        <v>78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26" t="s">
        <v>36</v>
      </c>
      <c r="B6" s="16" t="s">
        <v>282</v>
      </c>
      <c r="C6" s="16" t="s">
        <v>283</v>
      </c>
      <c r="D6" s="16" t="s">
        <v>284</v>
      </c>
      <c r="E6" s="17" t="s">
        <v>347</v>
      </c>
      <c r="F6" s="16" t="s">
        <v>15</v>
      </c>
      <c r="G6" s="25" t="s">
        <v>19</v>
      </c>
      <c r="H6" s="25" t="s">
        <v>53</v>
      </c>
      <c r="I6" s="25" t="s">
        <v>92</v>
      </c>
      <c r="J6" s="26"/>
      <c r="K6" s="18" t="str">
        <f>"145,0"</f>
        <v>145,0</v>
      </c>
      <c r="L6" s="18" t="str">
        <f>"104,2985"</f>
        <v>104,2985</v>
      </c>
      <c r="M6" s="16" t="s">
        <v>323</v>
      </c>
    </row>
    <row r="7" spans="1:13">
      <c r="A7" s="30" t="s">
        <v>36</v>
      </c>
      <c r="B7" s="19" t="s">
        <v>89</v>
      </c>
      <c r="C7" s="19" t="s">
        <v>90</v>
      </c>
      <c r="D7" s="19" t="s">
        <v>91</v>
      </c>
      <c r="E7" s="20" t="s">
        <v>344</v>
      </c>
      <c r="F7" s="19" t="s">
        <v>15</v>
      </c>
      <c r="G7" s="29" t="s">
        <v>18</v>
      </c>
      <c r="H7" s="28" t="s">
        <v>93</v>
      </c>
      <c r="I7" s="28" t="s">
        <v>93</v>
      </c>
      <c r="J7" s="30"/>
      <c r="K7" s="21" t="str">
        <f>"190,0"</f>
        <v>190,0</v>
      </c>
      <c r="L7" s="21" t="str">
        <f>"136,1540"</f>
        <v>136,1540</v>
      </c>
      <c r="M7" s="19" t="s">
        <v>326</v>
      </c>
    </row>
    <row r="8" spans="1:13">
      <c r="A8" s="33" t="s">
        <v>124</v>
      </c>
      <c r="B8" s="22" t="s">
        <v>94</v>
      </c>
      <c r="C8" s="22" t="s">
        <v>95</v>
      </c>
      <c r="D8" s="22" t="s">
        <v>96</v>
      </c>
      <c r="E8" s="23" t="s">
        <v>344</v>
      </c>
      <c r="F8" s="22" t="s">
        <v>15</v>
      </c>
      <c r="G8" s="31" t="s">
        <v>53</v>
      </c>
      <c r="H8" s="31" t="s">
        <v>92</v>
      </c>
      <c r="I8" s="31" t="s">
        <v>54</v>
      </c>
      <c r="J8" s="33"/>
      <c r="K8" s="24" t="str">
        <f>"150,0"</f>
        <v>150,0</v>
      </c>
      <c r="L8" s="24" t="str">
        <f>"108,1050"</f>
        <v>108,1050</v>
      </c>
      <c r="M8" s="22" t="s">
        <v>307</v>
      </c>
    </row>
    <row r="10" spans="1:13" ht="16">
      <c r="A10" s="38" t="s">
        <v>112</v>
      </c>
      <c r="B10" s="38"/>
      <c r="C10" s="38"/>
      <c r="D10" s="38"/>
      <c r="E10" s="39"/>
      <c r="F10" s="38"/>
      <c r="G10" s="38"/>
      <c r="H10" s="38"/>
      <c r="I10" s="38"/>
      <c r="J10" s="38"/>
    </row>
    <row r="11" spans="1:13">
      <c r="A11" s="15" t="s">
        <v>36</v>
      </c>
      <c r="B11" s="9" t="s">
        <v>285</v>
      </c>
      <c r="C11" s="9" t="s">
        <v>286</v>
      </c>
      <c r="D11" s="9" t="s">
        <v>133</v>
      </c>
      <c r="E11" s="10" t="s">
        <v>348</v>
      </c>
      <c r="F11" s="9" t="s">
        <v>15</v>
      </c>
      <c r="G11" s="13" t="s">
        <v>287</v>
      </c>
      <c r="H11" s="13" t="s">
        <v>107</v>
      </c>
      <c r="I11" s="15"/>
      <c r="J11" s="15"/>
      <c r="K11" s="11" t="str">
        <f>"240,0"</f>
        <v>240,0</v>
      </c>
      <c r="L11" s="11" t="str">
        <f>"155,6880"</f>
        <v>155,6880</v>
      </c>
      <c r="M11" s="9" t="s">
        <v>309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10:J10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6.5" style="5" bestFit="1" customWidth="1"/>
    <col min="4" max="4" width="21.5" style="5" bestFit="1" customWidth="1"/>
    <col min="5" max="5" width="10.5" style="6" bestFit="1" customWidth="1"/>
    <col min="6" max="6" width="31.1640625" style="5" customWidth="1"/>
    <col min="7" max="9" width="5.5" style="8" customWidth="1"/>
    <col min="10" max="10" width="4.83203125" style="8" customWidth="1"/>
    <col min="11" max="11" width="10.5" style="7" bestFit="1" customWidth="1"/>
    <col min="12" max="12" width="8.5" style="7" bestFit="1" customWidth="1"/>
    <col min="13" max="13" width="18.5" style="5" customWidth="1"/>
    <col min="14" max="16384" width="9.1640625" style="3"/>
  </cols>
  <sheetData>
    <row r="1" spans="1:13" s="2" customFormat="1" ht="29" customHeight="1">
      <c r="A1" s="50" t="s">
        <v>304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7</v>
      </c>
      <c r="B3" s="40" t="s">
        <v>0</v>
      </c>
      <c r="C3" s="60" t="s">
        <v>342</v>
      </c>
      <c r="D3" s="60" t="s">
        <v>6</v>
      </c>
      <c r="E3" s="44" t="s">
        <v>343</v>
      </c>
      <c r="F3" s="62" t="s">
        <v>5</v>
      </c>
      <c r="G3" s="62" t="s">
        <v>10</v>
      </c>
      <c r="H3" s="62"/>
      <c r="I3" s="62"/>
      <c r="J3" s="62"/>
      <c r="K3" s="44" t="s">
        <v>127</v>
      </c>
      <c r="L3" s="44" t="s">
        <v>3</v>
      </c>
      <c r="M3" s="46" t="s">
        <v>2</v>
      </c>
    </row>
    <row r="4" spans="1:13" s="1" customFormat="1" ht="21" customHeight="1" thickBot="1">
      <c r="A4" s="59"/>
      <c r="B4" s="41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5"/>
      <c r="L4" s="45"/>
      <c r="M4" s="47"/>
    </row>
    <row r="5" spans="1:13" ht="16">
      <c r="A5" s="48" t="s">
        <v>277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15" t="s">
        <v>36</v>
      </c>
      <c r="B6" s="9" t="s">
        <v>278</v>
      </c>
      <c r="C6" s="9" t="s">
        <v>279</v>
      </c>
      <c r="D6" s="9" t="s">
        <v>280</v>
      </c>
      <c r="E6" s="10" t="s">
        <v>346</v>
      </c>
      <c r="F6" s="9" t="s">
        <v>15</v>
      </c>
      <c r="G6" s="13" t="s">
        <v>44</v>
      </c>
      <c r="H6" s="13" t="s">
        <v>67</v>
      </c>
      <c r="I6" s="13" t="s">
        <v>281</v>
      </c>
      <c r="J6" s="15"/>
      <c r="K6" s="11" t="str">
        <f>"72,5"</f>
        <v>72,5</v>
      </c>
      <c r="L6" s="11" t="str">
        <f>"96,8165"</f>
        <v>96,8165</v>
      </c>
      <c r="M6" s="9" t="s">
        <v>341</v>
      </c>
    </row>
    <row r="8" spans="1:13" ht="16">
      <c r="A8" s="38" t="s">
        <v>24</v>
      </c>
      <c r="B8" s="38"/>
      <c r="C8" s="38"/>
      <c r="D8" s="38"/>
      <c r="E8" s="39"/>
      <c r="F8" s="38"/>
      <c r="G8" s="38"/>
      <c r="H8" s="38"/>
      <c r="I8" s="38"/>
      <c r="J8" s="38"/>
    </row>
    <row r="9" spans="1:13">
      <c r="A9" s="15" t="s">
        <v>36</v>
      </c>
      <c r="B9" s="9" t="s">
        <v>25</v>
      </c>
      <c r="C9" s="9" t="s">
        <v>26</v>
      </c>
      <c r="D9" s="9" t="s">
        <v>27</v>
      </c>
      <c r="E9" s="10" t="s">
        <v>344</v>
      </c>
      <c r="F9" s="9" t="s">
        <v>308</v>
      </c>
      <c r="G9" s="13" t="s">
        <v>33</v>
      </c>
      <c r="H9" s="13" t="s">
        <v>34</v>
      </c>
      <c r="I9" s="13" t="s">
        <v>35</v>
      </c>
      <c r="J9" s="15"/>
      <c r="K9" s="11" t="str">
        <f>"205,0"</f>
        <v>205,0</v>
      </c>
      <c r="L9" s="11" t="str">
        <f>"125,2755"</f>
        <v>125,2755</v>
      </c>
      <c r="M9" s="9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8.1640625" style="5" bestFit="1" customWidth="1"/>
    <col min="7" max="13" width="5.5" style="8" customWidth="1"/>
    <col min="14" max="14" width="4.83203125" style="8" customWidth="1"/>
    <col min="15" max="17" width="5.5" style="8" customWidth="1"/>
    <col min="18" max="18" width="4.83203125" style="8" customWidth="1"/>
    <col min="19" max="19" width="7.83203125" style="7" bestFit="1" customWidth="1"/>
    <col min="20" max="20" width="8.5" style="7" bestFit="1" customWidth="1"/>
    <col min="21" max="21" width="17.6640625" style="5" customWidth="1"/>
    <col min="22" max="16384" width="9.1640625" style="3"/>
  </cols>
  <sheetData>
    <row r="1" spans="1:21" s="2" customFormat="1" ht="29" customHeight="1">
      <c r="A1" s="50" t="s">
        <v>295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/>
    </row>
    <row r="2" spans="1:21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1" s="1" customFormat="1" ht="12.75" customHeight="1">
      <c r="A3" s="58" t="s">
        <v>7</v>
      </c>
      <c r="B3" s="40" t="s">
        <v>0</v>
      </c>
      <c r="C3" s="60" t="s">
        <v>342</v>
      </c>
      <c r="D3" s="60" t="s">
        <v>6</v>
      </c>
      <c r="E3" s="44" t="s">
        <v>343</v>
      </c>
      <c r="F3" s="62" t="s">
        <v>5</v>
      </c>
      <c r="G3" s="62" t="s">
        <v>8</v>
      </c>
      <c r="H3" s="62"/>
      <c r="I3" s="62"/>
      <c r="J3" s="62"/>
      <c r="K3" s="62" t="s">
        <v>9</v>
      </c>
      <c r="L3" s="62"/>
      <c r="M3" s="62"/>
      <c r="N3" s="62"/>
      <c r="O3" s="62" t="s">
        <v>10</v>
      </c>
      <c r="P3" s="62"/>
      <c r="Q3" s="62"/>
      <c r="R3" s="62"/>
      <c r="S3" s="44" t="s">
        <v>1</v>
      </c>
      <c r="T3" s="44" t="s">
        <v>3</v>
      </c>
      <c r="U3" s="46" t="s">
        <v>2</v>
      </c>
    </row>
    <row r="4" spans="1:21" s="1" customFormat="1" ht="21" customHeight="1" thickBot="1">
      <c r="A4" s="59"/>
      <c r="B4" s="41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5"/>
      <c r="T4" s="45"/>
      <c r="U4" s="47"/>
    </row>
    <row r="5" spans="1:21" ht="16">
      <c r="A5" s="48" t="s">
        <v>11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>
      <c r="A6" s="15" t="s">
        <v>36</v>
      </c>
      <c r="B6" s="9" t="s">
        <v>12</v>
      </c>
      <c r="C6" s="9" t="s">
        <v>13</v>
      </c>
      <c r="D6" s="9" t="s">
        <v>14</v>
      </c>
      <c r="E6" s="10" t="s">
        <v>344</v>
      </c>
      <c r="F6" s="9" t="s">
        <v>15</v>
      </c>
      <c r="G6" s="13" t="s">
        <v>16</v>
      </c>
      <c r="H6" s="13" t="s">
        <v>17</v>
      </c>
      <c r="I6" s="14" t="s">
        <v>18</v>
      </c>
      <c r="J6" s="15"/>
      <c r="K6" s="13" t="s">
        <v>19</v>
      </c>
      <c r="L6" s="13" t="s">
        <v>20</v>
      </c>
      <c r="M6" s="14" t="s">
        <v>21</v>
      </c>
      <c r="N6" s="15"/>
      <c r="O6" s="13" t="s">
        <v>22</v>
      </c>
      <c r="P6" s="14" t="s">
        <v>23</v>
      </c>
      <c r="Q6" s="14" t="s">
        <v>23</v>
      </c>
      <c r="R6" s="15"/>
      <c r="S6" s="11" t="str">
        <f>"530,0"</f>
        <v>530,0</v>
      </c>
      <c r="T6" s="11" t="str">
        <f>"454,1040"</f>
        <v>454,1040</v>
      </c>
      <c r="U6" s="9" t="s">
        <v>309</v>
      </c>
    </row>
    <row r="8" spans="1:21" ht="16">
      <c r="A8" s="38" t="s">
        <v>24</v>
      </c>
      <c r="B8" s="38"/>
      <c r="C8" s="38"/>
      <c r="D8" s="38"/>
      <c r="E8" s="39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1:21">
      <c r="A9" s="15" t="s">
        <v>36</v>
      </c>
      <c r="B9" s="9" t="s">
        <v>25</v>
      </c>
      <c r="C9" s="9" t="s">
        <v>26</v>
      </c>
      <c r="D9" s="9" t="s">
        <v>27</v>
      </c>
      <c r="E9" s="10" t="s">
        <v>344</v>
      </c>
      <c r="F9" s="9" t="s">
        <v>308</v>
      </c>
      <c r="G9" s="13" t="s">
        <v>28</v>
      </c>
      <c r="H9" s="13" t="s">
        <v>29</v>
      </c>
      <c r="I9" s="13" t="s">
        <v>17</v>
      </c>
      <c r="J9" s="15"/>
      <c r="K9" s="13" t="s">
        <v>30</v>
      </c>
      <c r="L9" s="13" t="s">
        <v>31</v>
      </c>
      <c r="M9" s="14" t="s">
        <v>32</v>
      </c>
      <c r="N9" s="15"/>
      <c r="O9" s="13" t="s">
        <v>33</v>
      </c>
      <c r="P9" s="13" t="s">
        <v>34</v>
      </c>
      <c r="Q9" s="13" t="s">
        <v>35</v>
      </c>
      <c r="R9" s="15"/>
      <c r="S9" s="11" t="str">
        <f>"500,0"</f>
        <v>500,0</v>
      </c>
      <c r="T9" s="11" t="str">
        <f>"305,5500"</f>
        <v>305,5500</v>
      </c>
      <c r="U9" s="9"/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9"/>
  <sheetViews>
    <sheetView topLeftCell="A19" workbookViewId="0">
      <selection activeCell="E50" sqref="E50"/>
    </sheetView>
  </sheetViews>
  <sheetFormatPr baseColWidth="10" defaultColWidth="9.1640625" defaultRowHeight="13"/>
  <cols>
    <col min="1" max="1" width="7.5" style="5" bestFit="1" customWidth="1"/>
    <col min="2" max="2" width="25.1640625" style="5" bestFit="1" customWidth="1"/>
    <col min="3" max="3" width="27.83203125" style="5" customWidth="1"/>
    <col min="4" max="4" width="21.5" style="5" bestFit="1" customWidth="1"/>
    <col min="5" max="5" width="10.5" style="6" bestFit="1" customWidth="1"/>
    <col min="6" max="6" width="40.1640625" style="5" bestFit="1" customWidth="1"/>
    <col min="7" max="9" width="5.5" style="8" customWidth="1"/>
    <col min="10" max="10" width="4.83203125" style="8" customWidth="1"/>
    <col min="11" max="11" width="10.5" style="7" bestFit="1" customWidth="1"/>
    <col min="12" max="12" width="8.5" style="7" bestFit="1" customWidth="1"/>
    <col min="13" max="13" width="17.5" style="5" bestFit="1" customWidth="1"/>
    <col min="14" max="16384" width="9.1640625" style="3"/>
  </cols>
  <sheetData>
    <row r="1" spans="1:13" s="2" customFormat="1" ht="29" customHeight="1">
      <c r="A1" s="50" t="s">
        <v>296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7</v>
      </c>
      <c r="B3" s="40" t="s">
        <v>0</v>
      </c>
      <c r="C3" s="60" t="s">
        <v>342</v>
      </c>
      <c r="D3" s="60" t="s">
        <v>6</v>
      </c>
      <c r="E3" s="44" t="s">
        <v>343</v>
      </c>
      <c r="F3" s="62" t="s">
        <v>5</v>
      </c>
      <c r="G3" s="62" t="s">
        <v>9</v>
      </c>
      <c r="H3" s="62"/>
      <c r="I3" s="62"/>
      <c r="J3" s="62"/>
      <c r="K3" s="44" t="s">
        <v>127</v>
      </c>
      <c r="L3" s="44" t="s">
        <v>3</v>
      </c>
      <c r="M3" s="46" t="s">
        <v>2</v>
      </c>
    </row>
    <row r="4" spans="1:13" s="1" customFormat="1" ht="21" customHeight="1" thickBot="1">
      <c r="A4" s="59"/>
      <c r="B4" s="41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5"/>
      <c r="L4" s="45"/>
      <c r="M4" s="47"/>
    </row>
    <row r="5" spans="1:13" ht="16">
      <c r="A5" s="48" t="s">
        <v>172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26" t="s">
        <v>36</v>
      </c>
      <c r="B6" s="16" t="s">
        <v>173</v>
      </c>
      <c r="C6" s="16" t="s">
        <v>174</v>
      </c>
      <c r="D6" s="16" t="s">
        <v>175</v>
      </c>
      <c r="E6" s="17" t="s">
        <v>344</v>
      </c>
      <c r="F6" s="16" t="s">
        <v>15</v>
      </c>
      <c r="G6" s="25" t="s">
        <v>176</v>
      </c>
      <c r="H6" s="27" t="s">
        <v>76</v>
      </c>
      <c r="I6" s="25" t="s">
        <v>76</v>
      </c>
      <c r="J6" s="26"/>
      <c r="K6" s="18" t="str">
        <f>"50,0"</f>
        <v>50,0</v>
      </c>
      <c r="L6" s="18" t="str">
        <f>"59,0800"</f>
        <v>59,0800</v>
      </c>
      <c r="M6" s="16" t="s">
        <v>177</v>
      </c>
    </row>
    <row r="7" spans="1:13">
      <c r="A7" s="30" t="s">
        <v>124</v>
      </c>
      <c r="B7" s="19" t="s">
        <v>178</v>
      </c>
      <c r="C7" s="19" t="s">
        <v>179</v>
      </c>
      <c r="D7" s="19" t="s">
        <v>180</v>
      </c>
      <c r="E7" s="20" t="s">
        <v>344</v>
      </c>
      <c r="F7" s="19" t="s">
        <v>15</v>
      </c>
      <c r="G7" s="28" t="s">
        <v>75</v>
      </c>
      <c r="H7" s="29" t="s">
        <v>75</v>
      </c>
      <c r="I7" s="29" t="s">
        <v>176</v>
      </c>
      <c r="J7" s="30"/>
      <c r="K7" s="21" t="str">
        <f>"47,5"</f>
        <v>47,5</v>
      </c>
      <c r="L7" s="21" t="str">
        <f>"56,4443"</f>
        <v>56,4443</v>
      </c>
      <c r="M7" s="19" t="s">
        <v>331</v>
      </c>
    </row>
    <row r="8" spans="1:13">
      <c r="A8" s="33" t="s">
        <v>125</v>
      </c>
      <c r="B8" s="22" t="s">
        <v>181</v>
      </c>
      <c r="C8" s="22" t="s">
        <v>182</v>
      </c>
      <c r="D8" s="22" t="s">
        <v>183</v>
      </c>
      <c r="E8" s="23" t="s">
        <v>344</v>
      </c>
      <c r="F8" s="22" t="s">
        <v>15</v>
      </c>
      <c r="G8" s="31" t="s">
        <v>184</v>
      </c>
      <c r="H8" s="32" t="s">
        <v>185</v>
      </c>
      <c r="I8" s="32" t="s">
        <v>185</v>
      </c>
      <c r="J8" s="33"/>
      <c r="K8" s="24" t="str">
        <f>"30,0"</f>
        <v>30,0</v>
      </c>
      <c r="L8" s="24" t="str">
        <f>"35,3970"</f>
        <v>35,3970</v>
      </c>
      <c r="M8" s="22" t="s">
        <v>332</v>
      </c>
    </row>
    <row r="10" spans="1:13" ht="16">
      <c r="A10" s="38" t="s">
        <v>11</v>
      </c>
      <c r="B10" s="38"/>
      <c r="C10" s="38"/>
      <c r="D10" s="38"/>
      <c r="E10" s="39"/>
      <c r="F10" s="38"/>
      <c r="G10" s="38"/>
      <c r="H10" s="38"/>
      <c r="I10" s="38"/>
      <c r="J10" s="38"/>
    </row>
    <row r="11" spans="1:13">
      <c r="A11" s="26" t="s">
        <v>36</v>
      </c>
      <c r="B11" s="16" t="s">
        <v>186</v>
      </c>
      <c r="C11" s="16" t="s">
        <v>187</v>
      </c>
      <c r="D11" s="16" t="s">
        <v>188</v>
      </c>
      <c r="E11" s="17" t="s">
        <v>346</v>
      </c>
      <c r="F11" s="16" t="s">
        <v>15</v>
      </c>
      <c r="G11" s="25" t="s">
        <v>75</v>
      </c>
      <c r="H11" s="25" t="s">
        <v>76</v>
      </c>
      <c r="I11" s="25" t="s">
        <v>189</v>
      </c>
      <c r="J11" s="26"/>
      <c r="K11" s="18" t="str">
        <f>"52,5"</f>
        <v>52,5</v>
      </c>
      <c r="L11" s="18" t="str">
        <f>"58,6057"</f>
        <v>58,6057</v>
      </c>
      <c r="M11" s="16" t="s">
        <v>190</v>
      </c>
    </row>
    <row r="12" spans="1:13">
      <c r="A12" s="33" t="s">
        <v>36</v>
      </c>
      <c r="B12" s="22" t="s">
        <v>191</v>
      </c>
      <c r="C12" s="22" t="s">
        <v>192</v>
      </c>
      <c r="D12" s="22" t="s">
        <v>193</v>
      </c>
      <c r="E12" s="23" t="s">
        <v>344</v>
      </c>
      <c r="F12" s="22" t="s">
        <v>15</v>
      </c>
      <c r="G12" s="31" t="s">
        <v>75</v>
      </c>
      <c r="H12" s="31" t="s">
        <v>76</v>
      </c>
      <c r="I12" s="32" t="s">
        <v>45</v>
      </c>
      <c r="J12" s="33"/>
      <c r="K12" s="24" t="str">
        <f>"50,0"</f>
        <v>50,0</v>
      </c>
      <c r="L12" s="24" t="str">
        <f>"56,4750"</f>
        <v>56,4750</v>
      </c>
      <c r="M12" s="22" t="s">
        <v>305</v>
      </c>
    </row>
    <row r="14" spans="1:13" ht="16">
      <c r="A14" s="38" t="s">
        <v>11</v>
      </c>
      <c r="B14" s="38"/>
      <c r="C14" s="38"/>
      <c r="D14" s="38"/>
      <c r="E14" s="39"/>
      <c r="F14" s="38"/>
      <c r="G14" s="38"/>
      <c r="H14" s="38"/>
      <c r="I14" s="38"/>
      <c r="J14" s="38"/>
    </row>
    <row r="15" spans="1:13">
      <c r="A15" s="15" t="s">
        <v>36</v>
      </c>
      <c r="B15" s="9" t="s">
        <v>194</v>
      </c>
      <c r="C15" s="9" t="s">
        <v>195</v>
      </c>
      <c r="D15" s="9" t="s">
        <v>196</v>
      </c>
      <c r="E15" s="10" t="s">
        <v>346</v>
      </c>
      <c r="F15" s="9" t="s">
        <v>15</v>
      </c>
      <c r="G15" s="13" t="s">
        <v>46</v>
      </c>
      <c r="H15" s="13" t="s">
        <v>67</v>
      </c>
      <c r="I15" s="13" t="s">
        <v>197</v>
      </c>
      <c r="J15" s="15"/>
      <c r="K15" s="11" t="str">
        <f>"70,0"</f>
        <v>70,0</v>
      </c>
      <c r="L15" s="11" t="str">
        <f>"61,1170"</f>
        <v>61,1170</v>
      </c>
      <c r="M15" s="9" t="s">
        <v>332</v>
      </c>
    </row>
    <row r="17" spans="1:13" ht="16">
      <c r="A17" s="38" t="s">
        <v>69</v>
      </c>
      <c r="B17" s="38"/>
      <c r="C17" s="38"/>
      <c r="D17" s="38"/>
      <c r="E17" s="39"/>
      <c r="F17" s="38"/>
      <c r="G17" s="38"/>
      <c r="H17" s="38"/>
      <c r="I17" s="38"/>
      <c r="J17" s="38"/>
    </row>
    <row r="18" spans="1:13">
      <c r="A18" s="26" t="s">
        <v>36</v>
      </c>
      <c r="B18" s="16" t="s">
        <v>198</v>
      </c>
      <c r="C18" s="16" t="s">
        <v>199</v>
      </c>
      <c r="D18" s="16" t="s">
        <v>200</v>
      </c>
      <c r="E18" s="17" t="s">
        <v>347</v>
      </c>
      <c r="F18" s="16" t="s">
        <v>15</v>
      </c>
      <c r="G18" s="25" t="s">
        <v>73</v>
      </c>
      <c r="H18" s="27" t="s">
        <v>61</v>
      </c>
      <c r="I18" s="27" t="s">
        <v>61</v>
      </c>
      <c r="J18" s="26"/>
      <c r="K18" s="18" t="str">
        <f>"77,5"</f>
        <v>77,5</v>
      </c>
      <c r="L18" s="18" t="str">
        <f>"60,1090"</f>
        <v>60,1090</v>
      </c>
      <c r="M18" s="16" t="s">
        <v>329</v>
      </c>
    </row>
    <row r="19" spans="1:13">
      <c r="A19" s="30" t="s">
        <v>36</v>
      </c>
      <c r="B19" s="19" t="s">
        <v>201</v>
      </c>
      <c r="C19" s="19" t="s">
        <v>202</v>
      </c>
      <c r="D19" s="19" t="s">
        <v>203</v>
      </c>
      <c r="E19" s="20" t="s">
        <v>348</v>
      </c>
      <c r="F19" s="19" t="s">
        <v>15</v>
      </c>
      <c r="G19" s="28" t="s">
        <v>66</v>
      </c>
      <c r="H19" s="29" t="s">
        <v>66</v>
      </c>
      <c r="I19" s="29" t="s">
        <v>77</v>
      </c>
      <c r="J19" s="30"/>
      <c r="K19" s="21" t="str">
        <f>"107,5"</f>
        <v>107,5</v>
      </c>
      <c r="L19" s="21" t="str">
        <f>"84,0972"</f>
        <v>84,0972</v>
      </c>
      <c r="M19" s="19" t="s">
        <v>330</v>
      </c>
    </row>
    <row r="20" spans="1:13">
      <c r="A20" s="33" t="s">
        <v>36</v>
      </c>
      <c r="B20" s="22" t="s">
        <v>315</v>
      </c>
      <c r="C20" s="22" t="s">
        <v>204</v>
      </c>
      <c r="D20" s="22" t="s">
        <v>205</v>
      </c>
      <c r="E20" s="23" t="s">
        <v>345</v>
      </c>
      <c r="F20" s="22" t="s">
        <v>15</v>
      </c>
      <c r="G20" s="31" t="s">
        <v>60</v>
      </c>
      <c r="H20" s="32" t="s">
        <v>206</v>
      </c>
      <c r="I20" s="32" t="s">
        <v>206</v>
      </c>
      <c r="J20" s="33"/>
      <c r="K20" s="24" t="str">
        <f>"75,0"</f>
        <v>75,0</v>
      </c>
      <c r="L20" s="24" t="str">
        <f>"60,8782"</f>
        <v>60,8782</v>
      </c>
      <c r="M20" s="22" t="s">
        <v>323</v>
      </c>
    </row>
    <row r="22" spans="1:13" ht="16">
      <c r="A22" s="38" t="s">
        <v>78</v>
      </c>
      <c r="B22" s="38"/>
      <c r="C22" s="38"/>
      <c r="D22" s="38"/>
      <c r="E22" s="39"/>
      <c r="F22" s="38"/>
      <c r="G22" s="38"/>
      <c r="H22" s="38"/>
      <c r="I22" s="38"/>
      <c r="J22" s="38"/>
    </row>
    <row r="23" spans="1:13">
      <c r="A23" s="26" t="s">
        <v>36</v>
      </c>
      <c r="B23" s="16" t="s">
        <v>207</v>
      </c>
      <c r="C23" s="16" t="s">
        <v>208</v>
      </c>
      <c r="D23" s="16" t="s">
        <v>209</v>
      </c>
      <c r="E23" s="17" t="s">
        <v>348</v>
      </c>
      <c r="F23" s="16" t="s">
        <v>15</v>
      </c>
      <c r="G23" s="25" t="s">
        <v>52</v>
      </c>
      <c r="H23" s="25" t="s">
        <v>41</v>
      </c>
      <c r="I23" s="27" t="s">
        <v>43</v>
      </c>
      <c r="J23" s="26"/>
      <c r="K23" s="18" t="str">
        <f>"90,0"</f>
        <v>90,0</v>
      </c>
      <c r="L23" s="18" t="str">
        <f>"66,8700"</f>
        <v>66,8700</v>
      </c>
      <c r="M23" s="16" t="s">
        <v>317</v>
      </c>
    </row>
    <row r="24" spans="1:13">
      <c r="A24" s="30" t="s">
        <v>36</v>
      </c>
      <c r="B24" s="19" t="s">
        <v>210</v>
      </c>
      <c r="C24" s="19" t="s">
        <v>211</v>
      </c>
      <c r="D24" s="19" t="s">
        <v>212</v>
      </c>
      <c r="E24" s="20" t="s">
        <v>344</v>
      </c>
      <c r="F24" s="19" t="s">
        <v>15</v>
      </c>
      <c r="G24" s="29" t="s">
        <v>21</v>
      </c>
      <c r="H24" s="28" t="s">
        <v>53</v>
      </c>
      <c r="I24" s="28" t="s">
        <v>53</v>
      </c>
      <c r="J24" s="30"/>
      <c r="K24" s="21" t="str">
        <f>"137,5"</f>
        <v>137,5</v>
      </c>
      <c r="L24" s="21" t="str">
        <f>"102,3687"</f>
        <v>102,3687</v>
      </c>
      <c r="M24" s="19" t="s">
        <v>331</v>
      </c>
    </row>
    <row r="25" spans="1:13">
      <c r="A25" s="30" t="s">
        <v>124</v>
      </c>
      <c r="B25" s="19" t="s">
        <v>310</v>
      </c>
      <c r="C25" s="19" t="s">
        <v>213</v>
      </c>
      <c r="D25" s="19" t="s">
        <v>214</v>
      </c>
      <c r="E25" s="20" t="s">
        <v>344</v>
      </c>
      <c r="F25" s="19" t="s">
        <v>15</v>
      </c>
      <c r="G25" s="29" t="s">
        <v>50</v>
      </c>
      <c r="H25" s="29" t="s">
        <v>51</v>
      </c>
      <c r="I25" s="28" t="s">
        <v>19</v>
      </c>
      <c r="J25" s="30"/>
      <c r="K25" s="21" t="str">
        <f>"125,0"</f>
        <v>125,0</v>
      </c>
      <c r="L25" s="21" t="str">
        <f>"93,2625"</f>
        <v>93,2625</v>
      </c>
      <c r="M25" s="19"/>
    </row>
    <row r="26" spans="1:13">
      <c r="A26" s="30" t="s">
        <v>125</v>
      </c>
      <c r="B26" s="19" t="s">
        <v>89</v>
      </c>
      <c r="C26" s="19" t="s">
        <v>90</v>
      </c>
      <c r="D26" s="19" t="s">
        <v>91</v>
      </c>
      <c r="E26" s="20" t="s">
        <v>344</v>
      </c>
      <c r="F26" s="19" t="s">
        <v>15</v>
      </c>
      <c r="G26" s="29" t="s">
        <v>32</v>
      </c>
      <c r="H26" s="28" t="s">
        <v>51</v>
      </c>
      <c r="I26" s="28" t="s">
        <v>51</v>
      </c>
      <c r="J26" s="30"/>
      <c r="K26" s="21" t="str">
        <f>"115,0"</f>
        <v>115,0</v>
      </c>
      <c r="L26" s="21" t="str">
        <f>"82,4090"</f>
        <v>82,4090</v>
      </c>
      <c r="M26" s="19" t="s">
        <v>326</v>
      </c>
    </row>
    <row r="27" spans="1:13">
      <c r="A27" s="33" t="s">
        <v>36</v>
      </c>
      <c r="B27" s="22" t="s">
        <v>215</v>
      </c>
      <c r="C27" s="22" t="s">
        <v>216</v>
      </c>
      <c r="D27" s="22" t="s">
        <v>217</v>
      </c>
      <c r="E27" s="23" t="s">
        <v>349</v>
      </c>
      <c r="F27" s="22" t="s">
        <v>15</v>
      </c>
      <c r="G27" s="31" t="s">
        <v>74</v>
      </c>
      <c r="H27" s="31" t="s">
        <v>43</v>
      </c>
      <c r="I27" s="31" t="s">
        <v>66</v>
      </c>
      <c r="J27" s="33"/>
      <c r="K27" s="24" t="str">
        <f>"100,0"</f>
        <v>100,0</v>
      </c>
      <c r="L27" s="24" t="str">
        <f>"118,5293"</f>
        <v>118,5293</v>
      </c>
      <c r="M27" s="22" t="s">
        <v>318</v>
      </c>
    </row>
    <row r="29" spans="1:13" ht="16">
      <c r="A29" s="38" t="s">
        <v>99</v>
      </c>
      <c r="B29" s="38"/>
      <c r="C29" s="38"/>
      <c r="D29" s="38"/>
      <c r="E29" s="39"/>
      <c r="F29" s="38"/>
      <c r="G29" s="38"/>
      <c r="H29" s="38"/>
      <c r="I29" s="38"/>
      <c r="J29" s="38"/>
    </row>
    <row r="30" spans="1:13">
      <c r="A30" s="26" t="s">
        <v>36</v>
      </c>
      <c r="B30" s="16" t="s">
        <v>218</v>
      </c>
      <c r="C30" s="16" t="s">
        <v>219</v>
      </c>
      <c r="D30" s="16" t="s">
        <v>220</v>
      </c>
      <c r="E30" s="17" t="s">
        <v>344</v>
      </c>
      <c r="F30" s="16" t="s">
        <v>15</v>
      </c>
      <c r="G30" s="25" t="s">
        <v>50</v>
      </c>
      <c r="H30" s="25" t="s">
        <v>62</v>
      </c>
      <c r="I30" s="25" t="s">
        <v>19</v>
      </c>
      <c r="J30" s="26"/>
      <c r="K30" s="18" t="str">
        <f>"130,0"</f>
        <v>130,0</v>
      </c>
      <c r="L30" s="18" t="str">
        <f>"88,7510"</f>
        <v>88,7510</v>
      </c>
      <c r="M30" s="16"/>
    </row>
    <row r="31" spans="1:13">
      <c r="A31" s="33" t="s">
        <v>36</v>
      </c>
      <c r="B31" s="22" t="s">
        <v>221</v>
      </c>
      <c r="C31" s="22" t="s">
        <v>222</v>
      </c>
      <c r="D31" s="22" t="s">
        <v>223</v>
      </c>
      <c r="E31" s="23" t="s">
        <v>345</v>
      </c>
      <c r="F31" s="22" t="s">
        <v>15</v>
      </c>
      <c r="G31" s="31" t="s">
        <v>50</v>
      </c>
      <c r="H31" s="31" t="s">
        <v>51</v>
      </c>
      <c r="I31" s="32" t="s">
        <v>19</v>
      </c>
      <c r="J31" s="33"/>
      <c r="K31" s="24" t="str">
        <f>"125,0"</f>
        <v>125,0</v>
      </c>
      <c r="L31" s="24" t="str">
        <f>"84,2818"</f>
        <v>84,2818</v>
      </c>
      <c r="M31" s="22" t="s">
        <v>319</v>
      </c>
    </row>
    <row r="33" spans="1:13" ht="16">
      <c r="A33" s="38" t="s">
        <v>112</v>
      </c>
      <c r="B33" s="38"/>
      <c r="C33" s="38"/>
      <c r="D33" s="38"/>
      <c r="E33" s="39"/>
      <c r="F33" s="38"/>
      <c r="G33" s="38"/>
      <c r="H33" s="38"/>
      <c r="I33" s="38"/>
      <c r="J33" s="38"/>
    </row>
    <row r="34" spans="1:13">
      <c r="A34" s="26" t="s">
        <v>36</v>
      </c>
      <c r="B34" s="16" t="s">
        <v>224</v>
      </c>
      <c r="C34" s="16" t="s">
        <v>225</v>
      </c>
      <c r="D34" s="16" t="s">
        <v>226</v>
      </c>
      <c r="E34" s="17" t="s">
        <v>348</v>
      </c>
      <c r="F34" s="16" t="s">
        <v>15</v>
      </c>
      <c r="G34" s="27" t="s">
        <v>32</v>
      </c>
      <c r="H34" s="25" t="s">
        <v>50</v>
      </c>
      <c r="I34" s="27" t="s">
        <v>227</v>
      </c>
      <c r="J34" s="26"/>
      <c r="K34" s="18" t="str">
        <f>"120,0"</f>
        <v>120,0</v>
      </c>
      <c r="L34" s="18" t="str">
        <f>"77,4120"</f>
        <v>77,4120</v>
      </c>
      <c r="M34" s="16"/>
    </row>
    <row r="35" spans="1:13">
      <c r="A35" s="30" t="s">
        <v>36</v>
      </c>
      <c r="B35" s="19" t="s">
        <v>248</v>
      </c>
      <c r="C35" s="19" t="s">
        <v>228</v>
      </c>
      <c r="D35" s="19" t="s">
        <v>229</v>
      </c>
      <c r="E35" s="20" t="s">
        <v>344</v>
      </c>
      <c r="F35" s="19" t="s">
        <v>320</v>
      </c>
      <c r="G35" s="29" t="s">
        <v>55</v>
      </c>
      <c r="H35" s="29" t="s">
        <v>83</v>
      </c>
      <c r="I35" s="29" t="s">
        <v>171</v>
      </c>
      <c r="J35" s="30"/>
      <c r="K35" s="21" t="str">
        <f>"162,5"</f>
        <v>162,5</v>
      </c>
      <c r="L35" s="21" t="str">
        <f>"104,3412"</f>
        <v>104,3412</v>
      </c>
      <c r="M35" s="19"/>
    </row>
    <row r="36" spans="1:13">
      <c r="A36" s="30" t="s">
        <v>124</v>
      </c>
      <c r="B36" s="19" t="s">
        <v>249</v>
      </c>
      <c r="C36" s="19" t="s">
        <v>230</v>
      </c>
      <c r="D36" s="19" t="s">
        <v>231</v>
      </c>
      <c r="E36" s="20" t="s">
        <v>344</v>
      </c>
      <c r="F36" s="19" t="s">
        <v>15</v>
      </c>
      <c r="G36" s="29" t="s">
        <v>92</v>
      </c>
      <c r="H36" s="29" t="s">
        <v>105</v>
      </c>
      <c r="I36" s="29" t="s">
        <v>120</v>
      </c>
      <c r="J36" s="30"/>
      <c r="K36" s="21" t="str">
        <f>"157,5"</f>
        <v>157,5</v>
      </c>
      <c r="L36" s="21" t="str">
        <f>"102,6742"</f>
        <v>102,6742</v>
      </c>
      <c r="M36" s="19"/>
    </row>
    <row r="37" spans="1:13">
      <c r="A37" s="30" t="s">
        <v>125</v>
      </c>
      <c r="B37" s="19" t="s">
        <v>311</v>
      </c>
      <c r="C37" s="19" t="s">
        <v>232</v>
      </c>
      <c r="D37" s="19" t="s">
        <v>233</v>
      </c>
      <c r="E37" s="20" t="s">
        <v>344</v>
      </c>
      <c r="F37" s="19" t="s">
        <v>15</v>
      </c>
      <c r="G37" s="28" t="s">
        <v>62</v>
      </c>
      <c r="H37" s="29" t="s">
        <v>20</v>
      </c>
      <c r="I37" s="28" t="s">
        <v>53</v>
      </c>
      <c r="J37" s="30"/>
      <c r="K37" s="21" t="str">
        <f>"135,0"</f>
        <v>135,0</v>
      </c>
      <c r="L37" s="21" t="str">
        <f>"87,4125"</f>
        <v>87,4125</v>
      </c>
      <c r="M37" s="19"/>
    </row>
    <row r="38" spans="1:13">
      <c r="A38" s="33" t="s">
        <v>36</v>
      </c>
      <c r="B38" s="22" t="s">
        <v>234</v>
      </c>
      <c r="C38" s="22" t="s">
        <v>235</v>
      </c>
      <c r="D38" s="22" t="s">
        <v>226</v>
      </c>
      <c r="E38" s="23" t="s">
        <v>345</v>
      </c>
      <c r="F38" s="22" t="s">
        <v>236</v>
      </c>
      <c r="G38" s="31" t="s">
        <v>51</v>
      </c>
      <c r="H38" s="31" t="s">
        <v>97</v>
      </c>
      <c r="I38" s="31" t="s">
        <v>20</v>
      </c>
      <c r="J38" s="33"/>
      <c r="K38" s="24" t="str">
        <f>"135,0"</f>
        <v>135,0</v>
      </c>
      <c r="L38" s="24" t="str">
        <f>"87,0885"</f>
        <v>87,0885</v>
      </c>
      <c r="M38" s="22"/>
    </row>
    <row r="40" spans="1:13" ht="16">
      <c r="A40" s="38" t="s">
        <v>24</v>
      </c>
      <c r="B40" s="38"/>
      <c r="C40" s="38"/>
      <c r="D40" s="38"/>
      <c r="E40" s="39"/>
      <c r="F40" s="38"/>
      <c r="G40" s="38"/>
      <c r="H40" s="38"/>
      <c r="I40" s="38"/>
      <c r="J40" s="38"/>
    </row>
    <row r="41" spans="1:13">
      <c r="A41" s="26" t="s">
        <v>36</v>
      </c>
      <c r="B41" s="16" t="s">
        <v>312</v>
      </c>
      <c r="C41" s="16" t="s">
        <v>237</v>
      </c>
      <c r="D41" s="16" t="s">
        <v>238</v>
      </c>
      <c r="E41" s="17" t="s">
        <v>344</v>
      </c>
      <c r="F41" s="16" t="s">
        <v>293</v>
      </c>
      <c r="G41" s="25" t="s">
        <v>92</v>
      </c>
      <c r="H41" s="27" t="s">
        <v>55</v>
      </c>
      <c r="I41" s="27" t="s">
        <v>55</v>
      </c>
      <c r="J41" s="26"/>
      <c r="K41" s="18" t="str">
        <f>"145,0"</f>
        <v>145,0</v>
      </c>
      <c r="L41" s="18" t="str">
        <f>"89,9435"</f>
        <v>89,9435</v>
      </c>
      <c r="M41" s="16"/>
    </row>
    <row r="42" spans="1:13">
      <c r="A42" s="33" t="s">
        <v>124</v>
      </c>
      <c r="B42" s="22" t="s">
        <v>316</v>
      </c>
      <c r="C42" s="22" t="s">
        <v>239</v>
      </c>
      <c r="D42" s="22" t="s">
        <v>240</v>
      </c>
      <c r="E42" s="23" t="s">
        <v>344</v>
      </c>
      <c r="F42" s="22" t="s">
        <v>15</v>
      </c>
      <c r="G42" s="31" t="s">
        <v>66</v>
      </c>
      <c r="H42" s="31" t="s">
        <v>31</v>
      </c>
      <c r="I42" s="32" t="s">
        <v>32</v>
      </c>
      <c r="J42" s="33"/>
      <c r="K42" s="24" t="str">
        <f>"110,0"</f>
        <v>110,0</v>
      </c>
      <c r="L42" s="24" t="str">
        <f>"68,2990"</f>
        <v>68,2990</v>
      </c>
      <c r="M42" s="22" t="s">
        <v>332</v>
      </c>
    </row>
    <row r="44" spans="1:13" ht="16">
      <c r="A44" s="38" t="s">
        <v>161</v>
      </c>
      <c r="B44" s="38"/>
      <c r="C44" s="38"/>
      <c r="D44" s="38"/>
      <c r="E44" s="39"/>
      <c r="F44" s="38"/>
      <c r="G44" s="38"/>
      <c r="H44" s="38"/>
      <c r="I44" s="38"/>
      <c r="J44" s="38"/>
    </row>
    <row r="45" spans="1:13">
      <c r="A45" s="15" t="s">
        <v>36</v>
      </c>
      <c r="B45" s="9" t="s">
        <v>313</v>
      </c>
      <c r="C45" s="9" t="s">
        <v>241</v>
      </c>
      <c r="D45" s="9" t="s">
        <v>242</v>
      </c>
      <c r="E45" s="10" t="s">
        <v>344</v>
      </c>
      <c r="F45" s="9" t="s">
        <v>15</v>
      </c>
      <c r="G45" s="13" t="s">
        <v>53</v>
      </c>
      <c r="H45" s="13" t="s">
        <v>54</v>
      </c>
      <c r="I45" s="14" t="s">
        <v>55</v>
      </c>
      <c r="J45" s="15"/>
      <c r="K45" s="11" t="str">
        <f>"150,0"</f>
        <v>150,0</v>
      </c>
      <c r="L45" s="11" t="str">
        <f>"89,7900"</f>
        <v>89,7900</v>
      </c>
      <c r="M45" s="9" t="s">
        <v>333</v>
      </c>
    </row>
    <row r="47" spans="1:13" ht="16">
      <c r="A47" s="38" t="s">
        <v>121</v>
      </c>
      <c r="B47" s="38"/>
      <c r="C47" s="38"/>
      <c r="D47" s="38"/>
      <c r="E47" s="39"/>
      <c r="F47" s="38"/>
      <c r="G47" s="38"/>
      <c r="H47" s="38"/>
      <c r="I47" s="38"/>
      <c r="J47" s="38"/>
    </row>
    <row r="48" spans="1:13">
      <c r="A48" s="26" t="s">
        <v>36</v>
      </c>
      <c r="B48" s="16" t="s">
        <v>243</v>
      </c>
      <c r="C48" s="16" t="s">
        <v>244</v>
      </c>
      <c r="D48" s="16" t="s">
        <v>245</v>
      </c>
      <c r="E48" s="17" t="s">
        <v>344</v>
      </c>
      <c r="F48" s="16" t="s">
        <v>15</v>
      </c>
      <c r="G48" s="25" t="s">
        <v>84</v>
      </c>
      <c r="H48" s="25" t="s">
        <v>33</v>
      </c>
      <c r="I48" s="27" t="s">
        <v>17</v>
      </c>
      <c r="J48" s="26"/>
      <c r="K48" s="18" t="str">
        <f>"180,0"</f>
        <v>180,0</v>
      </c>
      <c r="L48" s="18" t="str">
        <f>"104,4000"</f>
        <v>104,4000</v>
      </c>
      <c r="M48" s="16"/>
    </row>
    <row r="49" spans="1:13">
      <c r="A49" s="33" t="s">
        <v>124</v>
      </c>
      <c r="B49" s="22" t="s">
        <v>314</v>
      </c>
      <c r="C49" s="22" t="s">
        <v>246</v>
      </c>
      <c r="D49" s="22" t="s">
        <v>247</v>
      </c>
      <c r="E49" s="23" t="s">
        <v>344</v>
      </c>
      <c r="F49" s="22" t="s">
        <v>15</v>
      </c>
      <c r="G49" s="31" t="s">
        <v>92</v>
      </c>
      <c r="H49" s="31" t="s">
        <v>105</v>
      </c>
      <c r="I49" s="31" t="s">
        <v>83</v>
      </c>
      <c r="J49" s="33"/>
      <c r="K49" s="24" t="str">
        <f>"160,0"</f>
        <v>160,0</v>
      </c>
      <c r="L49" s="24" t="str">
        <f>"91,6160"</f>
        <v>91,6160</v>
      </c>
      <c r="M49" s="22" t="s">
        <v>334</v>
      </c>
    </row>
  </sheetData>
  <mergeCells count="21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40:J40"/>
    <mergeCell ref="A44:J44"/>
    <mergeCell ref="A47:J47"/>
    <mergeCell ref="B3:B4"/>
    <mergeCell ref="A10:J10"/>
    <mergeCell ref="A14:J14"/>
    <mergeCell ref="A17:J17"/>
    <mergeCell ref="A22:J22"/>
    <mergeCell ref="A29:J29"/>
    <mergeCell ref="A33:J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8"/>
  <sheetViews>
    <sheetView workbookViewId="0">
      <selection activeCell="E29" sqref="E29"/>
    </sheetView>
  </sheetViews>
  <sheetFormatPr baseColWidth="10" defaultColWidth="9.1640625" defaultRowHeight="13"/>
  <cols>
    <col min="1" max="1" width="7.5" style="5" bestFit="1" customWidth="1"/>
    <col min="2" max="2" width="26.5" style="5" bestFit="1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32.83203125" style="5" bestFit="1" customWidth="1"/>
    <col min="7" max="9" width="5.5" style="8" customWidth="1"/>
    <col min="10" max="10" width="4.83203125" style="8" customWidth="1"/>
    <col min="11" max="11" width="10.5" style="7" bestFit="1" customWidth="1"/>
    <col min="12" max="12" width="8.5" style="7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50" t="s">
        <v>297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7</v>
      </c>
      <c r="B3" s="40" t="s">
        <v>0</v>
      </c>
      <c r="C3" s="60" t="s">
        <v>342</v>
      </c>
      <c r="D3" s="60" t="s">
        <v>6</v>
      </c>
      <c r="E3" s="44" t="s">
        <v>343</v>
      </c>
      <c r="F3" s="62" t="s">
        <v>5</v>
      </c>
      <c r="G3" s="62" t="s">
        <v>9</v>
      </c>
      <c r="H3" s="62"/>
      <c r="I3" s="62"/>
      <c r="J3" s="62"/>
      <c r="K3" s="44" t="s">
        <v>127</v>
      </c>
      <c r="L3" s="44" t="s">
        <v>3</v>
      </c>
      <c r="M3" s="46" t="s">
        <v>2</v>
      </c>
    </row>
    <row r="4" spans="1:13" s="1" customFormat="1" ht="21" customHeight="1" thickBot="1">
      <c r="A4" s="59"/>
      <c r="B4" s="41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5"/>
      <c r="L4" s="45"/>
      <c r="M4" s="47"/>
    </row>
    <row r="5" spans="1:13" ht="16">
      <c r="A5" s="48" t="s">
        <v>37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15" t="s">
        <v>36</v>
      </c>
      <c r="B6" s="9" t="s">
        <v>142</v>
      </c>
      <c r="C6" s="9" t="s">
        <v>143</v>
      </c>
      <c r="D6" s="9" t="s">
        <v>144</v>
      </c>
      <c r="E6" s="10" t="s">
        <v>344</v>
      </c>
      <c r="F6" s="9" t="s">
        <v>15</v>
      </c>
      <c r="G6" s="13" t="s">
        <v>45</v>
      </c>
      <c r="H6" s="13" t="s">
        <v>145</v>
      </c>
      <c r="I6" s="13" t="s">
        <v>67</v>
      </c>
      <c r="J6" s="15"/>
      <c r="K6" s="11" t="str">
        <f>"65,0"</f>
        <v>65,0</v>
      </c>
      <c r="L6" s="11" t="str">
        <f>"86,4825"</f>
        <v>86,4825</v>
      </c>
      <c r="M6" s="9" t="s">
        <v>335</v>
      </c>
    </row>
    <row r="8" spans="1:13" ht="16">
      <c r="A8" s="38" t="s">
        <v>11</v>
      </c>
      <c r="B8" s="38"/>
      <c r="C8" s="38"/>
      <c r="D8" s="38"/>
      <c r="E8" s="39"/>
      <c r="F8" s="38"/>
      <c r="G8" s="38"/>
      <c r="H8" s="38"/>
      <c r="I8" s="38"/>
      <c r="J8" s="38"/>
    </row>
    <row r="9" spans="1:13">
      <c r="A9" s="15" t="s">
        <v>36</v>
      </c>
      <c r="B9" s="9" t="s">
        <v>146</v>
      </c>
      <c r="C9" s="9" t="s">
        <v>147</v>
      </c>
      <c r="D9" s="9" t="s">
        <v>148</v>
      </c>
      <c r="E9" s="10" t="s">
        <v>344</v>
      </c>
      <c r="F9" s="9" t="s">
        <v>15</v>
      </c>
      <c r="G9" s="14" t="s">
        <v>145</v>
      </c>
      <c r="H9" s="14" t="s">
        <v>145</v>
      </c>
      <c r="I9" s="13" t="s">
        <v>145</v>
      </c>
      <c r="J9" s="15"/>
      <c r="K9" s="11" t="str">
        <f>"62,5"</f>
        <v>62,5</v>
      </c>
      <c r="L9" s="11" t="str">
        <f>"71,2563"</f>
        <v>71,2563</v>
      </c>
      <c r="M9" s="9" t="s">
        <v>305</v>
      </c>
    </row>
    <row r="11" spans="1:13" ht="16">
      <c r="A11" s="38" t="s">
        <v>69</v>
      </c>
      <c r="B11" s="38"/>
      <c r="C11" s="38"/>
      <c r="D11" s="38"/>
      <c r="E11" s="39"/>
      <c r="F11" s="38"/>
      <c r="G11" s="38"/>
      <c r="H11" s="38"/>
      <c r="I11" s="38"/>
      <c r="J11" s="38"/>
    </row>
    <row r="12" spans="1:13">
      <c r="A12" s="15" t="s">
        <v>36</v>
      </c>
      <c r="B12" s="9" t="s">
        <v>321</v>
      </c>
      <c r="C12" s="9" t="s">
        <v>149</v>
      </c>
      <c r="D12" s="9" t="s">
        <v>150</v>
      </c>
      <c r="E12" s="10" t="s">
        <v>344</v>
      </c>
      <c r="F12" s="9" t="s">
        <v>151</v>
      </c>
      <c r="G12" s="14" t="s">
        <v>50</v>
      </c>
      <c r="H12" s="13" t="s">
        <v>62</v>
      </c>
      <c r="I12" s="13" t="s">
        <v>19</v>
      </c>
      <c r="J12" s="15"/>
      <c r="K12" s="11" t="str">
        <f>"130,0"</f>
        <v>130,0</v>
      </c>
      <c r="L12" s="11" t="str">
        <f>"100,4770"</f>
        <v>100,4770</v>
      </c>
      <c r="M12" s="9"/>
    </row>
    <row r="14" spans="1:13" ht="16">
      <c r="A14" s="38" t="s">
        <v>99</v>
      </c>
      <c r="B14" s="38"/>
      <c r="C14" s="38"/>
      <c r="D14" s="38"/>
      <c r="E14" s="39"/>
      <c r="F14" s="38"/>
      <c r="G14" s="38"/>
      <c r="H14" s="38"/>
      <c r="I14" s="38"/>
      <c r="J14" s="38"/>
    </row>
    <row r="15" spans="1:13">
      <c r="A15" s="26" t="s">
        <v>36</v>
      </c>
      <c r="B15" s="16" t="s">
        <v>152</v>
      </c>
      <c r="C15" s="16" t="s">
        <v>153</v>
      </c>
      <c r="D15" s="16" t="s">
        <v>154</v>
      </c>
      <c r="E15" s="17" t="s">
        <v>344</v>
      </c>
      <c r="F15" s="16" t="s">
        <v>15</v>
      </c>
      <c r="G15" s="25" t="s">
        <v>105</v>
      </c>
      <c r="H15" s="25" t="s">
        <v>28</v>
      </c>
      <c r="I15" s="26"/>
      <c r="J15" s="26"/>
      <c r="K15" s="18" t="str">
        <f>"165,0"</f>
        <v>165,0</v>
      </c>
      <c r="L15" s="18" t="str">
        <f>"110,6160"</f>
        <v>110,6160</v>
      </c>
      <c r="M15" s="16"/>
    </row>
    <row r="16" spans="1:13">
      <c r="A16" s="30" t="s">
        <v>124</v>
      </c>
      <c r="B16" s="19" t="s">
        <v>322</v>
      </c>
      <c r="C16" s="19" t="s">
        <v>155</v>
      </c>
      <c r="D16" s="19" t="s">
        <v>156</v>
      </c>
      <c r="E16" s="20" t="s">
        <v>344</v>
      </c>
      <c r="F16" s="19" t="s">
        <v>15</v>
      </c>
      <c r="G16" s="29" t="s">
        <v>20</v>
      </c>
      <c r="H16" s="29" t="s">
        <v>137</v>
      </c>
      <c r="I16" s="29" t="s">
        <v>104</v>
      </c>
      <c r="J16" s="30"/>
      <c r="K16" s="21" t="str">
        <f>"147,5"</f>
        <v>147,5</v>
      </c>
      <c r="L16" s="21" t="str">
        <f>"99,6215"</f>
        <v>99,6215</v>
      </c>
      <c r="M16" s="19" t="s">
        <v>317</v>
      </c>
    </row>
    <row r="17" spans="1:13">
      <c r="A17" s="30" t="s">
        <v>125</v>
      </c>
      <c r="B17" s="19" t="s">
        <v>128</v>
      </c>
      <c r="C17" s="19" t="s">
        <v>157</v>
      </c>
      <c r="D17" s="19" t="s">
        <v>130</v>
      </c>
      <c r="E17" s="20" t="s">
        <v>344</v>
      </c>
      <c r="F17" s="19" t="s">
        <v>15</v>
      </c>
      <c r="G17" s="29" t="s">
        <v>19</v>
      </c>
      <c r="H17" s="29" t="s">
        <v>20</v>
      </c>
      <c r="I17" s="29" t="s">
        <v>53</v>
      </c>
      <c r="J17" s="30"/>
      <c r="K17" s="21" t="str">
        <f>"140,0"</f>
        <v>140,0</v>
      </c>
      <c r="L17" s="21" t="str">
        <f>"94,3460"</f>
        <v>94,3460</v>
      </c>
      <c r="M17" s="19"/>
    </row>
    <row r="18" spans="1:13">
      <c r="A18" s="33" t="s">
        <v>36</v>
      </c>
      <c r="B18" s="22" t="s">
        <v>128</v>
      </c>
      <c r="C18" s="22" t="s">
        <v>129</v>
      </c>
      <c r="D18" s="22" t="s">
        <v>130</v>
      </c>
      <c r="E18" s="23" t="s">
        <v>345</v>
      </c>
      <c r="F18" s="22" t="s">
        <v>15</v>
      </c>
      <c r="G18" s="31" t="s">
        <v>19</v>
      </c>
      <c r="H18" s="31" t="s">
        <v>20</v>
      </c>
      <c r="I18" s="31" t="s">
        <v>53</v>
      </c>
      <c r="J18" s="33"/>
      <c r="K18" s="24" t="str">
        <f>"140,0"</f>
        <v>140,0</v>
      </c>
      <c r="L18" s="24" t="str">
        <f>"106,7997"</f>
        <v>106,7997</v>
      </c>
      <c r="M18" s="22"/>
    </row>
    <row r="20" spans="1:13" ht="16">
      <c r="A20" s="38" t="s">
        <v>24</v>
      </c>
      <c r="B20" s="38"/>
      <c r="C20" s="38"/>
      <c r="D20" s="38"/>
      <c r="E20" s="39"/>
      <c r="F20" s="38"/>
      <c r="G20" s="38"/>
      <c r="H20" s="38"/>
      <c r="I20" s="38"/>
      <c r="J20" s="38"/>
    </row>
    <row r="21" spans="1:13">
      <c r="A21" s="15" t="s">
        <v>36</v>
      </c>
      <c r="B21" s="9" t="s">
        <v>158</v>
      </c>
      <c r="C21" s="9" t="s">
        <v>159</v>
      </c>
      <c r="D21" s="9" t="s">
        <v>160</v>
      </c>
      <c r="E21" s="10" t="s">
        <v>344</v>
      </c>
      <c r="F21" s="9" t="s">
        <v>15</v>
      </c>
      <c r="G21" s="13" t="s">
        <v>28</v>
      </c>
      <c r="H21" s="14" t="s">
        <v>116</v>
      </c>
      <c r="I21" s="14" t="s">
        <v>33</v>
      </c>
      <c r="J21" s="15"/>
      <c r="K21" s="11" t="str">
        <f>"165,0"</f>
        <v>165,0</v>
      </c>
      <c r="L21" s="11" t="str">
        <f>"100,9470"</f>
        <v>100,9470</v>
      </c>
      <c r="M21" s="9" t="s">
        <v>336</v>
      </c>
    </row>
    <row r="23" spans="1:13" ht="16">
      <c r="A23" s="38" t="s">
        <v>161</v>
      </c>
      <c r="B23" s="38"/>
      <c r="C23" s="38"/>
      <c r="D23" s="38"/>
      <c r="E23" s="39"/>
      <c r="F23" s="38"/>
      <c r="G23" s="38"/>
      <c r="H23" s="38"/>
      <c r="I23" s="38"/>
      <c r="J23" s="38"/>
    </row>
    <row r="24" spans="1:13">
      <c r="A24" s="26" t="s">
        <v>36</v>
      </c>
      <c r="B24" s="16" t="s">
        <v>162</v>
      </c>
      <c r="C24" s="16" t="s">
        <v>163</v>
      </c>
      <c r="D24" s="16" t="s">
        <v>164</v>
      </c>
      <c r="E24" s="17" t="s">
        <v>344</v>
      </c>
      <c r="F24" s="16" t="s">
        <v>165</v>
      </c>
      <c r="G24" s="25" t="s">
        <v>166</v>
      </c>
      <c r="H24" s="27" t="s">
        <v>23</v>
      </c>
      <c r="I24" s="25" t="s">
        <v>23</v>
      </c>
      <c r="J24" s="26"/>
      <c r="K24" s="18" t="str">
        <f>"222,5"</f>
        <v>222,5</v>
      </c>
      <c r="L24" s="18" t="str">
        <f>"131,5420"</f>
        <v>131,5420</v>
      </c>
      <c r="M24" s="16"/>
    </row>
    <row r="25" spans="1:13">
      <c r="A25" s="33" t="s">
        <v>124</v>
      </c>
      <c r="B25" s="22" t="s">
        <v>288</v>
      </c>
      <c r="C25" s="22" t="s">
        <v>167</v>
      </c>
      <c r="D25" s="22" t="s">
        <v>168</v>
      </c>
      <c r="E25" s="23" t="s">
        <v>344</v>
      </c>
      <c r="F25" s="22" t="s">
        <v>15</v>
      </c>
      <c r="G25" s="31" t="s">
        <v>104</v>
      </c>
      <c r="H25" s="31" t="s">
        <v>55</v>
      </c>
      <c r="I25" s="32" t="s">
        <v>28</v>
      </c>
      <c r="J25" s="33"/>
      <c r="K25" s="24" t="str">
        <f>"155,0"</f>
        <v>155,0</v>
      </c>
      <c r="L25" s="24" t="str">
        <f>"91,9925"</f>
        <v>91,9925</v>
      </c>
      <c r="M25" s="22"/>
    </row>
    <row r="27" spans="1:13" ht="16">
      <c r="A27" s="38" t="s">
        <v>121</v>
      </c>
      <c r="B27" s="38"/>
      <c r="C27" s="38"/>
      <c r="D27" s="38"/>
      <c r="E27" s="39"/>
      <c r="F27" s="38"/>
      <c r="G27" s="38"/>
      <c r="H27" s="38"/>
      <c r="I27" s="38"/>
      <c r="J27" s="38"/>
    </row>
    <row r="28" spans="1:13">
      <c r="A28" s="15" t="s">
        <v>36</v>
      </c>
      <c r="B28" s="9" t="s">
        <v>289</v>
      </c>
      <c r="C28" s="9" t="s">
        <v>169</v>
      </c>
      <c r="D28" s="9" t="s">
        <v>170</v>
      </c>
      <c r="E28" s="10" t="s">
        <v>344</v>
      </c>
      <c r="F28" s="9" t="s">
        <v>15</v>
      </c>
      <c r="G28" s="13" t="s">
        <v>171</v>
      </c>
      <c r="H28" s="13" t="s">
        <v>85</v>
      </c>
      <c r="I28" s="14" t="s">
        <v>84</v>
      </c>
      <c r="J28" s="15"/>
      <c r="K28" s="11" t="str">
        <f>"167,5"</f>
        <v>167,5</v>
      </c>
      <c r="L28" s="11" t="str">
        <f>"96,0612"</f>
        <v>96,0612</v>
      </c>
      <c r="M28" s="9" t="s">
        <v>326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27:J27"/>
    <mergeCell ref="K3:K4"/>
    <mergeCell ref="L3:L4"/>
    <mergeCell ref="M3:M4"/>
    <mergeCell ref="A5:J5"/>
    <mergeCell ref="B3:B4"/>
    <mergeCell ref="A8:J8"/>
    <mergeCell ref="A11:J11"/>
    <mergeCell ref="A14:J14"/>
    <mergeCell ref="A20:J20"/>
    <mergeCell ref="A23:J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6.5" style="5" bestFit="1" customWidth="1"/>
    <col min="4" max="4" width="21.5" style="5" bestFit="1" customWidth="1"/>
    <col min="5" max="5" width="10.5" style="6" bestFit="1" customWidth="1"/>
    <col min="6" max="6" width="26.33203125" style="5" bestFit="1" customWidth="1"/>
    <col min="7" max="9" width="5.5" style="8" customWidth="1"/>
    <col min="10" max="10" width="4.83203125" style="8" customWidth="1"/>
    <col min="11" max="11" width="10.5" style="7" bestFit="1" customWidth="1"/>
    <col min="12" max="12" width="8.5" style="7" bestFit="1" customWidth="1"/>
    <col min="13" max="13" width="18.5" style="5" customWidth="1"/>
    <col min="14" max="16384" width="9.1640625" style="3"/>
  </cols>
  <sheetData>
    <row r="1" spans="1:13" s="2" customFormat="1" ht="29" customHeight="1">
      <c r="A1" s="50" t="s">
        <v>298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7</v>
      </c>
      <c r="B3" s="40" t="s">
        <v>0</v>
      </c>
      <c r="C3" s="60" t="s">
        <v>342</v>
      </c>
      <c r="D3" s="60" t="s">
        <v>6</v>
      </c>
      <c r="E3" s="44" t="s">
        <v>343</v>
      </c>
      <c r="F3" s="62" t="s">
        <v>5</v>
      </c>
      <c r="G3" s="62" t="s">
        <v>9</v>
      </c>
      <c r="H3" s="62"/>
      <c r="I3" s="62"/>
      <c r="J3" s="62"/>
      <c r="K3" s="44" t="s">
        <v>127</v>
      </c>
      <c r="L3" s="44" t="s">
        <v>3</v>
      </c>
      <c r="M3" s="46" t="s">
        <v>2</v>
      </c>
    </row>
    <row r="4" spans="1:13" s="1" customFormat="1" ht="21" customHeight="1" thickBot="1">
      <c r="A4" s="59"/>
      <c r="B4" s="41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5"/>
      <c r="L4" s="45"/>
      <c r="M4" s="47"/>
    </row>
    <row r="5" spans="1:13" ht="16">
      <c r="A5" s="48" t="s">
        <v>69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15" t="s">
        <v>36</v>
      </c>
      <c r="B6" s="9" t="s">
        <v>258</v>
      </c>
      <c r="C6" s="9" t="s">
        <v>259</v>
      </c>
      <c r="D6" s="9" t="s">
        <v>260</v>
      </c>
      <c r="E6" s="10" t="s">
        <v>347</v>
      </c>
      <c r="F6" s="9" t="s">
        <v>15</v>
      </c>
      <c r="G6" s="13" t="s">
        <v>19</v>
      </c>
      <c r="H6" s="13" t="s">
        <v>21</v>
      </c>
      <c r="I6" s="13" t="s">
        <v>53</v>
      </c>
      <c r="J6" s="15"/>
      <c r="K6" s="11" t="str">
        <f>"140,0"</f>
        <v>140,0</v>
      </c>
      <c r="L6" s="11" t="str">
        <f>"110,4740"</f>
        <v>110,4740</v>
      </c>
      <c r="M6" s="9" t="s">
        <v>337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4.3320312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7.5" style="5" bestFit="1" customWidth="1"/>
    <col min="7" max="9" width="5.5" style="8" customWidth="1"/>
    <col min="10" max="10" width="4.83203125" style="8" customWidth="1"/>
    <col min="11" max="11" width="10.5" style="7" bestFit="1" customWidth="1"/>
    <col min="12" max="12" width="8.5" style="7" bestFit="1" customWidth="1"/>
    <col min="13" max="13" width="18.6640625" style="5" customWidth="1"/>
    <col min="14" max="16384" width="9.1640625" style="3"/>
  </cols>
  <sheetData>
    <row r="1" spans="1:13" s="2" customFormat="1" ht="29" customHeight="1">
      <c r="A1" s="50" t="s">
        <v>299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7</v>
      </c>
      <c r="B3" s="40" t="s">
        <v>0</v>
      </c>
      <c r="C3" s="60" t="s">
        <v>342</v>
      </c>
      <c r="D3" s="60" t="s">
        <v>6</v>
      </c>
      <c r="E3" s="44" t="s">
        <v>343</v>
      </c>
      <c r="F3" s="62" t="s">
        <v>5</v>
      </c>
      <c r="G3" s="62" t="s">
        <v>9</v>
      </c>
      <c r="H3" s="62"/>
      <c r="I3" s="62"/>
      <c r="J3" s="62"/>
      <c r="K3" s="44" t="s">
        <v>127</v>
      </c>
      <c r="L3" s="44" t="s">
        <v>3</v>
      </c>
      <c r="M3" s="46" t="s">
        <v>2</v>
      </c>
    </row>
    <row r="4" spans="1:13" s="1" customFormat="1" ht="21" customHeight="1" thickBot="1">
      <c r="A4" s="59"/>
      <c r="B4" s="41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5"/>
      <c r="L4" s="45"/>
      <c r="M4" s="47"/>
    </row>
    <row r="5" spans="1:13" ht="16">
      <c r="A5" s="48" t="s">
        <v>78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15" t="s">
        <v>36</v>
      </c>
      <c r="B6" s="9" t="s">
        <v>250</v>
      </c>
      <c r="C6" s="9" t="s">
        <v>251</v>
      </c>
      <c r="D6" s="9" t="s">
        <v>252</v>
      </c>
      <c r="E6" s="10" t="s">
        <v>344</v>
      </c>
      <c r="F6" s="9" t="s">
        <v>15</v>
      </c>
      <c r="G6" s="14" t="s">
        <v>29</v>
      </c>
      <c r="H6" s="13" t="s">
        <v>17</v>
      </c>
      <c r="I6" s="14" t="s">
        <v>253</v>
      </c>
      <c r="J6" s="15"/>
      <c r="K6" s="11" t="str">
        <f>"185,0"</f>
        <v>185,0</v>
      </c>
      <c r="L6" s="11" t="str">
        <f>"127,5667"</f>
        <v>127,5667</v>
      </c>
      <c r="M6" s="9" t="s">
        <v>338</v>
      </c>
    </row>
    <row r="8" spans="1:13" ht="16">
      <c r="A8" s="38" t="s">
        <v>24</v>
      </c>
      <c r="B8" s="38"/>
      <c r="C8" s="38"/>
      <c r="D8" s="38"/>
      <c r="E8" s="39"/>
      <c r="F8" s="38"/>
      <c r="G8" s="38"/>
      <c r="H8" s="38"/>
      <c r="I8" s="38"/>
      <c r="J8" s="38"/>
    </row>
    <row r="9" spans="1:13">
      <c r="A9" s="15" t="s">
        <v>36</v>
      </c>
      <c r="B9" s="9" t="s">
        <v>254</v>
      </c>
      <c r="C9" s="9" t="s">
        <v>255</v>
      </c>
      <c r="D9" s="9" t="s">
        <v>256</v>
      </c>
      <c r="E9" s="10" t="s">
        <v>344</v>
      </c>
      <c r="F9" s="9" t="s">
        <v>257</v>
      </c>
      <c r="G9" s="13" t="s">
        <v>103</v>
      </c>
      <c r="H9" s="13" t="s">
        <v>22</v>
      </c>
      <c r="I9" s="13" t="s">
        <v>106</v>
      </c>
      <c r="J9" s="15"/>
      <c r="K9" s="11" t="str">
        <f>"220,0"</f>
        <v>220,0</v>
      </c>
      <c r="L9" s="11" t="str">
        <f>"129,1730"</f>
        <v>129,1730</v>
      </c>
      <c r="M9" s="9" t="s">
        <v>339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5.664062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7.5" style="5" bestFit="1" customWidth="1"/>
    <col min="7" max="9" width="5.5" style="8" customWidth="1"/>
    <col min="10" max="10" width="4.83203125" style="8" customWidth="1"/>
    <col min="11" max="11" width="10.5" style="7" bestFit="1" customWidth="1"/>
    <col min="12" max="12" width="10" style="7" customWidth="1"/>
    <col min="13" max="13" width="22.33203125" style="5" customWidth="1"/>
    <col min="14" max="16384" width="9.1640625" style="3"/>
  </cols>
  <sheetData>
    <row r="1" spans="1:13" s="2" customFormat="1" ht="29" customHeight="1">
      <c r="A1" s="50" t="s">
        <v>300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7</v>
      </c>
      <c r="B3" s="40" t="s">
        <v>0</v>
      </c>
      <c r="C3" s="60" t="s">
        <v>342</v>
      </c>
      <c r="D3" s="60" t="s">
        <v>6</v>
      </c>
      <c r="E3" s="44" t="s">
        <v>343</v>
      </c>
      <c r="F3" s="62" t="s">
        <v>5</v>
      </c>
      <c r="G3" s="62" t="s">
        <v>9</v>
      </c>
      <c r="H3" s="62"/>
      <c r="I3" s="62"/>
      <c r="J3" s="62"/>
      <c r="K3" s="44" t="s">
        <v>127</v>
      </c>
      <c r="L3" s="44" t="s">
        <v>3</v>
      </c>
      <c r="M3" s="46" t="s">
        <v>2</v>
      </c>
    </row>
    <row r="4" spans="1:13" s="1" customFormat="1" ht="21" customHeight="1" thickBot="1">
      <c r="A4" s="59"/>
      <c r="B4" s="41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5"/>
      <c r="L4" s="45"/>
      <c r="M4" s="47"/>
    </row>
    <row r="5" spans="1:13" ht="16">
      <c r="A5" s="48" t="s">
        <v>161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15" t="s">
        <v>36</v>
      </c>
      <c r="B6" s="9" t="s">
        <v>264</v>
      </c>
      <c r="C6" s="9" t="s">
        <v>265</v>
      </c>
      <c r="D6" s="9" t="s">
        <v>266</v>
      </c>
      <c r="E6" s="10" t="s">
        <v>344</v>
      </c>
      <c r="F6" s="9" t="s">
        <v>257</v>
      </c>
      <c r="G6" s="13" t="s">
        <v>267</v>
      </c>
      <c r="H6" s="13" t="s">
        <v>268</v>
      </c>
      <c r="I6" s="13" t="s">
        <v>269</v>
      </c>
      <c r="J6" s="15"/>
      <c r="K6" s="11" t="str">
        <f>"365,0"</f>
        <v>365,0</v>
      </c>
      <c r="L6" s="11" t="str">
        <f>"206,2980"</f>
        <v>206,2980</v>
      </c>
      <c r="M6" s="9"/>
    </row>
    <row r="8" spans="1:13" ht="16">
      <c r="A8" s="38" t="s">
        <v>270</v>
      </c>
      <c r="B8" s="38"/>
      <c r="C8" s="38"/>
      <c r="D8" s="38"/>
      <c r="E8" s="39"/>
      <c r="F8" s="38"/>
      <c r="G8" s="38"/>
      <c r="H8" s="38"/>
      <c r="I8" s="38"/>
      <c r="J8" s="38"/>
    </row>
    <row r="9" spans="1:13">
      <c r="A9" s="15" t="s">
        <v>36</v>
      </c>
      <c r="B9" s="9" t="s">
        <v>271</v>
      </c>
      <c r="C9" s="9" t="s">
        <v>272</v>
      </c>
      <c r="D9" s="9" t="s">
        <v>273</v>
      </c>
      <c r="E9" s="10" t="s">
        <v>344</v>
      </c>
      <c r="F9" s="9" t="s">
        <v>15</v>
      </c>
      <c r="G9" s="13" t="s">
        <v>274</v>
      </c>
      <c r="H9" s="13" t="s">
        <v>275</v>
      </c>
      <c r="I9" s="13" t="s">
        <v>276</v>
      </c>
      <c r="J9" s="15"/>
      <c r="K9" s="11" t="str">
        <f>"371,0"</f>
        <v>371,0</v>
      </c>
      <c r="L9" s="11" t="str">
        <f>"197,7337"</f>
        <v>197,7337</v>
      </c>
      <c r="M9" s="9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6.1640625" style="5" bestFit="1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26.33203125" style="5" bestFit="1" customWidth="1"/>
    <col min="7" max="9" width="5.5" style="8" customWidth="1"/>
    <col min="10" max="10" width="4.83203125" style="8" customWidth="1"/>
    <col min="11" max="11" width="10.5" style="7" bestFit="1" customWidth="1"/>
    <col min="12" max="12" width="9.1640625" style="7" customWidth="1"/>
    <col min="13" max="13" width="17.6640625" style="5" customWidth="1"/>
    <col min="14" max="16384" width="9.1640625" style="3"/>
  </cols>
  <sheetData>
    <row r="1" spans="1:13" s="2" customFormat="1" ht="29" customHeight="1">
      <c r="A1" s="50" t="s">
        <v>301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7</v>
      </c>
      <c r="B3" s="40" t="s">
        <v>0</v>
      </c>
      <c r="C3" s="60" t="s">
        <v>342</v>
      </c>
      <c r="D3" s="60" t="s">
        <v>6</v>
      </c>
      <c r="E3" s="44" t="s">
        <v>343</v>
      </c>
      <c r="F3" s="62" t="s">
        <v>5</v>
      </c>
      <c r="G3" s="62" t="s">
        <v>9</v>
      </c>
      <c r="H3" s="62"/>
      <c r="I3" s="62"/>
      <c r="J3" s="62"/>
      <c r="K3" s="44" t="s">
        <v>127</v>
      </c>
      <c r="L3" s="44" t="s">
        <v>3</v>
      </c>
      <c r="M3" s="46" t="s">
        <v>2</v>
      </c>
    </row>
    <row r="4" spans="1:13" s="1" customFormat="1" ht="21" customHeight="1" thickBot="1">
      <c r="A4" s="59"/>
      <c r="B4" s="41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5"/>
      <c r="L4" s="45"/>
      <c r="M4" s="47"/>
    </row>
    <row r="5" spans="1:13" ht="16">
      <c r="A5" s="48" t="s">
        <v>99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15" t="s">
        <v>36</v>
      </c>
      <c r="B6" s="9" t="s">
        <v>221</v>
      </c>
      <c r="C6" s="9" t="s">
        <v>222</v>
      </c>
      <c r="D6" s="9" t="s">
        <v>223</v>
      </c>
      <c r="E6" s="10" t="s">
        <v>345</v>
      </c>
      <c r="F6" s="9" t="s">
        <v>15</v>
      </c>
      <c r="G6" s="14" t="s">
        <v>32</v>
      </c>
      <c r="H6" s="13" t="s">
        <v>32</v>
      </c>
      <c r="I6" s="15"/>
      <c r="J6" s="15"/>
      <c r="K6" s="11" t="str">
        <f>"115,0"</f>
        <v>115,0</v>
      </c>
      <c r="L6" s="11" t="str">
        <f>"77,5393"</f>
        <v>77,5393</v>
      </c>
      <c r="M6" s="9" t="s">
        <v>319</v>
      </c>
    </row>
    <row r="8" spans="1:13" ht="16">
      <c r="A8" s="38" t="s">
        <v>24</v>
      </c>
      <c r="B8" s="38"/>
      <c r="C8" s="38"/>
      <c r="D8" s="38"/>
      <c r="E8" s="39"/>
      <c r="F8" s="38"/>
      <c r="G8" s="38"/>
      <c r="H8" s="38"/>
      <c r="I8" s="38"/>
      <c r="J8" s="38"/>
    </row>
    <row r="9" spans="1:13">
      <c r="A9" s="15" t="s">
        <v>36</v>
      </c>
      <c r="B9" s="9" t="s">
        <v>261</v>
      </c>
      <c r="C9" s="9" t="s">
        <v>262</v>
      </c>
      <c r="D9" s="9" t="s">
        <v>263</v>
      </c>
      <c r="E9" s="10" t="s">
        <v>344</v>
      </c>
      <c r="F9" s="9" t="s">
        <v>15</v>
      </c>
      <c r="G9" s="13" t="s">
        <v>51</v>
      </c>
      <c r="H9" s="13" t="s">
        <v>20</v>
      </c>
      <c r="I9" s="13" t="s">
        <v>53</v>
      </c>
      <c r="J9" s="15"/>
      <c r="K9" s="11" t="str">
        <f>"140,0"</f>
        <v>140,0</v>
      </c>
      <c r="L9" s="11" t="str">
        <f>"86,8000"</f>
        <v>86,8000</v>
      </c>
      <c r="M9" s="9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32.5" style="5" bestFit="1" customWidth="1"/>
    <col min="7" max="9" width="5.5" style="8" customWidth="1"/>
    <col min="10" max="10" width="4.83203125" style="8" customWidth="1"/>
    <col min="11" max="11" width="10.5" style="7" bestFit="1" customWidth="1"/>
    <col min="12" max="12" width="8.5" style="7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50" t="s">
        <v>302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7</v>
      </c>
      <c r="B3" s="40" t="s">
        <v>0</v>
      </c>
      <c r="C3" s="60" t="s">
        <v>342</v>
      </c>
      <c r="D3" s="60" t="s">
        <v>6</v>
      </c>
      <c r="E3" s="44" t="s">
        <v>343</v>
      </c>
      <c r="F3" s="62" t="s">
        <v>5</v>
      </c>
      <c r="G3" s="62" t="s">
        <v>9</v>
      </c>
      <c r="H3" s="62"/>
      <c r="I3" s="62"/>
      <c r="J3" s="62"/>
      <c r="K3" s="44" t="s">
        <v>127</v>
      </c>
      <c r="L3" s="44" t="s">
        <v>3</v>
      </c>
      <c r="M3" s="46" t="s">
        <v>2</v>
      </c>
    </row>
    <row r="4" spans="1:13" s="1" customFormat="1" ht="21" customHeight="1" thickBot="1">
      <c r="A4" s="59"/>
      <c r="B4" s="41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5"/>
      <c r="L4" s="45"/>
      <c r="M4" s="47"/>
    </row>
    <row r="5" spans="1:13" ht="16">
      <c r="A5" s="48" t="s">
        <v>99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15" t="s">
        <v>36</v>
      </c>
      <c r="B6" s="9" t="s">
        <v>128</v>
      </c>
      <c r="C6" s="9" t="s">
        <v>129</v>
      </c>
      <c r="D6" s="9" t="s">
        <v>130</v>
      </c>
      <c r="E6" s="10" t="s">
        <v>345</v>
      </c>
      <c r="F6" s="9" t="s">
        <v>15</v>
      </c>
      <c r="G6" s="13" t="s">
        <v>51</v>
      </c>
      <c r="H6" s="13" t="s">
        <v>19</v>
      </c>
      <c r="I6" s="13" t="s">
        <v>20</v>
      </c>
      <c r="J6" s="15"/>
      <c r="K6" s="11" t="str">
        <f>"135,0"</f>
        <v>135,0</v>
      </c>
      <c r="L6" s="11" t="str">
        <f>"102,9854"</f>
        <v>102,9854</v>
      </c>
      <c r="M6" s="9" t="s">
        <v>340</v>
      </c>
    </row>
    <row r="8" spans="1:13" ht="16">
      <c r="A8" s="38" t="s">
        <v>112</v>
      </c>
      <c r="B8" s="38"/>
      <c r="C8" s="38"/>
      <c r="D8" s="38"/>
      <c r="E8" s="39"/>
      <c r="F8" s="38"/>
      <c r="G8" s="38"/>
      <c r="H8" s="38"/>
      <c r="I8" s="38"/>
      <c r="J8" s="38"/>
    </row>
    <row r="9" spans="1:13">
      <c r="A9" s="26" t="s">
        <v>36</v>
      </c>
      <c r="B9" s="16" t="s">
        <v>131</v>
      </c>
      <c r="C9" s="16" t="s">
        <v>132</v>
      </c>
      <c r="D9" s="16" t="s">
        <v>133</v>
      </c>
      <c r="E9" s="17" t="s">
        <v>344</v>
      </c>
      <c r="F9" s="16" t="s">
        <v>15</v>
      </c>
      <c r="G9" s="25" t="s">
        <v>28</v>
      </c>
      <c r="H9" s="25" t="s">
        <v>116</v>
      </c>
      <c r="I9" s="25" t="s">
        <v>16</v>
      </c>
      <c r="J9" s="26"/>
      <c r="K9" s="18" t="str">
        <f>"177,5"</f>
        <v>177,5</v>
      </c>
      <c r="L9" s="18" t="str">
        <f>"115,1442"</f>
        <v>115,1442</v>
      </c>
      <c r="M9" s="16"/>
    </row>
    <row r="10" spans="1:13">
      <c r="A10" s="30" t="s">
        <v>124</v>
      </c>
      <c r="B10" s="19" t="s">
        <v>134</v>
      </c>
      <c r="C10" s="19" t="s">
        <v>135</v>
      </c>
      <c r="D10" s="19" t="s">
        <v>136</v>
      </c>
      <c r="E10" s="20" t="s">
        <v>344</v>
      </c>
      <c r="F10" s="19" t="s">
        <v>292</v>
      </c>
      <c r="G10" s="29" t="s">
        <v>53</v>
      </c>
      <c r="H10" s="29" t="s">
        <v>137</v>
      </c>
      <c r="I10" s="29" t="s">
        <v>92</v>
      </c>
      <c r="J10" s="30"/>
      <c r="K10" s="21" t="str">
        <f>"145,0"</f>
        <v>145,0</v>
      </c>
      <c r="L10" s="21" t="str">
        <f>"93,0465"</f>
        <v>93,0465</v>
      </c>
      <c r="M10" s="19"/>
    </row>
    <row r="11" spans="1:13">
      <c r="A11" s="33" t="s">
        <v>36</v>
      </c>
      <c r="B11" s="22" t="s">
        <v>131</v>
      </c>
      <c r="C11" s="22" t="s">
        <v>138</v>
      </c>
      <c r="D11" s="22" t="s">
        <v>133</v>
      </c>
      <c r="E11" s="23" t="s">
        <v>345</v>
      </c>
      <c r="F11" s="22" t="s">
        <v>15</v>
      </c>
      <c r="G11" s="31" t="s">
        <v>28</v>
      </c>
      <c r="H11" s="31" t="s">
        <v>116</v>
      </c>
      <c r="I11" s="31" t="s">
        <v>16</v>
      </c>
      <c r="J11" s="33"/>
      <c r="K11" s="24" t="str">
        <f>"177,5"</f>
        <v>177,5</v>
      </c>
      <c r="L11" s="24" t="str">
        <f>"124,1255"</f>
        <v>124,1255</v>
      </c>
      <c r="M11" s="22"/>
    </row>
    <row r="13" spans="1:13" ht="16">
      <c r="A13" s="38" t="s">
        <v>24</v>
      </c>
      <c r="B13" s="38"/>
      <c r="C13" s="38"/>
      <c r="D13" s="38"/>
      <c r="E13" s="39"/>
      <c r="F13" s="38"/>
      <c r="G13" s="38"/>
      <c r="H13" s="38"/>
      <c r="I13" s="38"/>
      <c r="J13" s="38"/>
    </row>
    <row r="14" spans="1:13">
      <c r="A14" s="26" t="s">
        <v>36</v>
      </c>
      <c r="B14" s="16" t="s">
        <v>139</v>
      </c>
      <c r="C14" s="16" t="s">
        <v>140</v>
      </c>
      <c r="D14" s="16" t="s">
        <v>141</v>
      </c>
      <c r="E14" s="17" t="s">
        <v>344</v>
      </c>
      <c r="F14" s="16" t="s">
        <v>292</v>
      </c>
      <c r="G14" s="25" t="s">
        <v>20</v>
      </c>
      <c r="H14" s="25" t="s">
        <v>21</v>
      </c>
      <c r="I14" s="25" t="s">
        <v>53</v>
      </c>
      <c r="J14" s="26"/>
      <c r="K14" s="18" t="str">
        <f>"140,0"</f>
        <v>140,0</v>
      </c>
      <c r="L14" s="18" t="str">
        <f>"88,5920"</f>
        <v>88,5920</v>
      </c>
      <c r="M14" s="16"/>
    </row>
    <row r="15" spans="1:13">
      <c r="A15" s="33" t="s">
        <v>124</v>
      </c>
      <c r="B15" s="22" t="s">
        <v>25</v>
      </c>
      <c r="C15" s="22" t="s">
        <v>26</v>
      </c>
      <c r="D15" s="22" t="s">
        <v>27</v>
      </c>
      <c r="E15" s="23" t="s">
        <v>344</v>
      </c>
      <c r="F15" s="22" t="s">
        <v>308</v>
      </c>
      <c r="G15" s="31" t="s">
        <v>52</v>
      </c>
      <c r="H15" s="31" t="s">
        <v>43</v>
      </c>
      <c r="I15" s="31" t="s">
        <v>30</v>
      </c>
      <c r="J15" s="33"/>
      <c r="K15" s="24" t="str">
        <f>"105,0"</f>
        <v>105,0</v>
      </c>
      <c r="L15" s="24" t="str">
        <f>"64,1655"</f>
        <v>64,1655</v>
      </c>
      <c r="M15" s="22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3:J13"/>
    <mergeCell ref="B3:B4"/>
    <mergeCell ref="K3:K4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WRPF ПЛ без экипировки ДК</vt:lpstr>
      <vt:lpstr>WRPF ПЛ без экипировки</vt:lpstr>
      <vt:lpstr>WRPF Жим лежа без экип ДК</vt:lpstr>
      <vt:lpstr>WRPF Жим лежа без экип</vt:lpstr>
      <vt:lpstr>WEPF Жим однослой ДК</vt:lpstr>
      <vt:lpstr>WEPF Жим софт однопетельная ДК</vt:lpstr>
      <vt:lpstr>WEPF Жим софт многопетельная</vt:lpstr>
      <vt:lpstr>WRPF Военный жим ДК</vt:lpstr>
      <vt:lpstr>WRPF Военный жим</vt:lpstr>
      <vt:lpstr>WRPF Тяга без экипировки ДК</vt:lpstr>
      <vt:lpstr>WRPF Тяга без экипировки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2022-09-09T16:12:28Z</dcterms:modified>
</cp:coreProperties>
</file>