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5" windowWidth="11340" windowHeight="9690" activeTab="1"/>
  </bookViews>
  <sheets>
    <sheet name="Лист9" sheetId="14" r:id="rId1"/>
    <sheet name="ПРО тяга б.э." sheetId="13" r:id="rId2"/>
    <sheet name="Люб. тяга б.э." sheetId="12" r:id="rId3"/>
    <sheet name="ПРО жим софт мн.петельная" sheetId="11" r:id="rId4"/>
    <sheet name="Люб. жим софт мн.петельная" sheetId="10" r:id="rId5"/>
    <sheet name="ПРО жим софт 1 петельная" sheetId="9" r:id="rId6"/>
    <sheet name="ПРО жим б.э." sheetId="8" r:id="rId7"/>
    <sheet name="Люб. жим б.э." sheetId="7" r:id="rId8"/>
    <sheet name="ПРО жим мн.слой" sheetId="6" r:id="rId9"/>
    <sheet name="Люб. ПЛ. б.э." sheetId="5" r:id="rId10"/>
  </sheets>
  <definedNames>
    <definedName name="_FilterDatabase" localSheetId="9" hidden="1">'Люб. ПЛ. б.э.'!$A$1:$S$3</definedName>
  </definedNames>
  <calcPr calcId="145621" refMode="R1C1"/>
</workbook>
</file>

<file path=xl/calcChain.xml><?xml version="1.0" encoding="utf-8"?>
<calcChain xmlns="http://schemas.openxmlformats.org/spreadsheetml/2006/main">
  <c r="L6" i="13" l="1"/>
  <c r="K6" i="13"/>
  <c r="D6" i="13"/>
  <c r="L19" i="12"/>
  <c r="K19" i="12"/>
  <c r="D19" i="12"/>
  <c r="L16" i="12"/>
  <c r="K16" i="12"/>
  <c r="D16" i="12"/>
  <c r="L13" i="12"/>
  <c r="K13" i="12"/>
  <c r="D13" i="12"/>
  <c r="L10" i="12"/>
  <c r="K10" i="12"/>
  <c r="D10" i="12"/>
  <c r="L7" i="12"/>
  <c r="K7" i="12"/>
  <c r="D7" i="12"/>
  <c r="L6" i="12"/>
  <c r="K6" i="12"/>
  <c r="D6" i="12"/>
  <c r="L9" i="11"/>
  <c r="K9" i="11"/>
  <c r="D9" i="11"/>
  <c r="L6" i="11"/>
  <c r="K6" i="11"/>
  <c r="D6" i="11"/>
  <c r="L9" i="8"/>
  <c r="K9" i="8"/>
  <c r="D9" i="8"/>
  <c r="L6" i="8"/>
  <c r="K6" i="8"/>
  <c r="D6" i="8"/>
  <c r="L29" i="7"/>
  <c r="K29" i="7"/>
  <c r="D29" i="7"/>
  <c r="L28" i="7"/>
  <c r="K28" i="7"/>
  <c r="D28" i="7"/>
  <c r="L25" i="7"/>
  <c r="K25" i="7"/>
  <c r="D25" i="7"/>
  <c r="L22" i="7"/>
  <c r="K22" i="7"/>
  <c r="D22" i="7"/>
  <c r="L21" i="7"/>
  <c r="K21" i="7"/>
  <c r="D21" i="7"/>
  <c r="L20" i="7"/>
  <c r="K20" i="7"/>
  <c r="D20" i="7"/>
  <c r="L17" i="7"/>
  <c r="K17" i="7"/>
  <c r="D17" i="7"/>
  <c r="L14" i="7"/>
  <c r="K14" i="7"/>
  <c r="D14" i="7"/>
  <c r="L13" i="7"/>
  <c r="K13" i="7"/>
  <c r="D13" i="7"/>
  <c r="L12" i="7"/>
  <c r="K12" i="7"/>
  <c r="D12" i="7"/>
  <c r="L9" i="7"/>
  <c r="K9" i="7"/>
  <c r="D9" i="7"/>
  <c r="L6" i="7"/>
  <c r="K6" i="7"/>
  <c r="D6" i="7"/>
</calcChain>
</file>

<file path=xl/sharedStrings.xml><?xml version="1.0" encoding="utf-8"?>
<sst xmlns="http://schemas.openxmlformats.org/spreadsheetml/2006/main" count="555" uniqueCount="229">
  <si>
    <t>ФИО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</si>
  <si>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</si>
  <si>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</si>
  <si>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</si>
  <si>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</si>
  <si>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</si>
  <si>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</si>
  <si>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</si>
  <si>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</si>
  <si>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</si>
  <si>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</si>
  <si>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</si>
  <si>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Чемпионат Юга России
Любители пауэрлифтинг без экипировки
Краснодар/Краснодарский край 23 - 24 октября 2021 г.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</si>
  <si>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</si>
  <si>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</si>
  <si>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</si>
  <si>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</si>
  <si>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</si>
  <si>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</si>
  <si>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Чемпионат Юга России
ПРО жим лежа в многослойной экипировке
Краснодар/Краснодарский край 23 - 24 октября 2021 г.</t>
  </si>
  <si>
    <t>Результат</t>
  </si>
  <si>
    <t>Чемпионат Юга России
Любители жим лежа без экипировки
Краснодар/Краснодарский край 23 - 24 октября 2021 г.</t>
  </si>
  <si>
    <t>Shv/Mel</t>
  </si>
  <si>
    <t>Жим лёжа</t>
  </si>
  <si>
    <t>ВЕСОВАЯ КАТЕГОРИЯ   60</t>
  </si>
  <si>
    <t>Власов Сергей</t>
  </si>
  <si>
    <t>1. Власов Сергей</t>
  </si>
  <si>
    <t>Юниоры 20 - 23 (27.07.1998)/23</t>
  </si>
  <si>
    <t>58,60</t>
  </si>
  <si>
    <t xml:space="preserve">Витязь </t>
  </si>
  <si>
    <t xml:space="preserve">Анапа/Краснодарский край </t>
  </si>
  <si>
    <t>110,0</t>
  </si>
  <si>
    <t>115,0</t>
  </si>
  <si>
    <t>120,0</t>
  </si>
  <si>
    <t xml:space="preserve">Медведьева Юлия </t>
  </si>
  <si>
    <t>ВЕСОВАЯ КАТЕГОРИЯ   75</t>
  </si>
  <si>
    <t>Смирнов Алексей</t>
  </si>
  <si>
    <t>1. Смирнов Алексей</t>
  </si>
  <si>
    <t>Открытая (20.02.1988)/33</t>
  </si>
  <si>
    <t>74,20</t>
  </si>
  <si>
    <t xml:space="preserve">Фитнес Клуб Олимпийский </t>
  </si>
  <si>
    <t xml:space="preserve">Белореченск/Краснодарский край </t>
  </si>
  <si>
    <t>80,0</t>
  </si>
  <si>
    <t>90,0</t>
  </si>
  <si>
    <t xml:space="preserve">Армашевский Михаил </t>
  </si>
  <si>
    <t>ВЕСОВАЯ КАТЕГОРИЯ   82.5</t>
  </si>
  <si>
    <t>Гасанов Рамил</t>
  </si>
  <si>
    <t>1. Гасанов Рамил</t>
  </si>
  <si>
    <t>Открытая (02.06.1994)/27</t>
  </si>
  <si>
    <t>81,30</t>
  </si>
  <si>
    <t xml:space="preserve">Bright Fit </t>
  </si>
  <si>
    <t xml:space="preserve">Нижний Тагил/Свердловская область </t>
  </si>
  <si>
    <t>190,0</t>
  </si>
  <si>
    <t>195,0</t>
  </si>
  <si>
    <t>200,0</t>
  </si>
  <si>
    <t xml:space="preserve">лично </t>
  </si>
  <si>
    <t>Третьяков Сергей</t>
  </si>
  <si>
    <t>1. Третьяков Сергей</t>
  </si>
  <si>
    <t>Мастера 40 - 44 (21.09.1977)/44</t>
  </si>
  <si>
    <t>81,10</t>
  </si>
  <si>
    <t xml:space="preserve">Краснодар/Краснодарский край </t>
  </si>
  <si>
    <t>112,5</t>
  </si>
  <si>
    <t>117,5</t>
  </si>
  <si>
    <t xml:space="preserve">Протосеня Юрий </t>
  </si>
  <si>
    <t>Дворкин Леонид</t>
  </si>
  <si>
    <t>1. Дворкин Леонид</t>
  </si>
  <si>
    <t>Мастера 80+ (23.01.1941)/80</t>
  </si>
  <si>
    <t>76,10</t>
  </si>
  <si>
    <t xml:space="preserve">Проф-фитнес </t>
  </si>
  <si>
    <t>100,0</t>
  </si>
  <si>
    <t>102,5</t>
  </si>
  <si>
    <t xml:space="preserve">Авраменко О. </t>
  </si>
  <si>
    <t>ВЕСОВАЯ КАТЕГОРИЯ   90</t>
  </si>
  <si>
    <t>Мищенко Артем</t>
  </si>
  <si>
    <t>1. Мищенко Артем</t>
  </si>
  <si>
    <t>Открытая (26.06.1984)/37</t>
  </si>
  <si>
    <t>89,70</t>
  </si>
  <si>
    <t xml:space="preserve">TG </t>
  </si>
  <si>
    <t xml:space="preserve">Москва </t>
  </si>
  <si>
    <t>205,0</t>
  </si>
  <si>
    <t xml:space="preserve"> </t>
  </si>
  <si>
    <t>ВЕСОВАЯ КАТЕГОРИЯ   100</t>
  </si>
  <si>
    <t>Куданов Иван</t>
  </si>
  <si>
    <t>1. Куданов Иван</t>
  </si>
  <si>
    <t>Юниоры 20 - 23 (08.11.1998)/22</t>
  </si>
  <si>
    <t>100,00</t>
  </si>
  <si>
    <t xml:space="preserve">FTZ </t>
  </si>
  <si>
    <t>172,5</t>
  </si>
  <si>
    <t>177,5</t>
  </si>
  <si>
    <t>185,0</t>
  </si>
  <si>
    <t xml:space="preserve">Геворк </t>
  </si>
  <si>
    <t>Дроб Максим</t>
  </si>
  <si>
    <t>1. Дроб Максим</t>
  </si>
  <si>
    <t>Открытая (18.03.1987)/34</t>
  </si>
  <si>
    <t>95,80</t>
  </si>
  <si>
    <t>145,0</t>
  </si>
  <si>
    <t>155,0</t>
  </si>
  <si>
    <t>165,0</t>
  </si>
  <si>
    <t xml:space="preserve">Черепанов Александр </t>
  </si>
  <si>
    <t>Восканян Арам</t>
  </si>
  <si>
    <t>2. Восканян Арам</t>
  </si>
  <si>
    <t>Открытая (21.01.1991)/30</t>
  </si>
  <si>
    <t>94,30</t>
  </si>
  <si>
    <t xml:space="preserve">Зеленокумск/Ставропольский край </t>
  </si>
  <si>
    <t>125,0</t>
  </si>
  <si>
    <t>142,5</t>
  </si>
  <si>
    <t xml:space="preserve">Бровких Д.П. </t>
  </si>
  <si>
    <t>ВЕСОВАЯ КАТЕГОРИЯ   110</t>
  </si>
  <si>
    <t>Брянцев Николай</t>
  </si>
  <si>
    <t>1. Брянцев Николай</t>
  </si>
  <si>
    <t>Мастера 40 - 44 (29.06.1978)/43</t>
  </si>
  <si>
    <t>109,60</t>
  </si>
  <si>
    <t xml:space="preserve">Spot-Leif </t>
  </si>
  <si>
    <t xml:space="preserve">Кропоткин/Краснодарский край </t>
  </si>
  <si>
    <t>167,5</t>
  </si>
  <si>
    <t xml:space="preserve">Космынин В. </t>
  </si>
  <si>
    <t>ВЕСОВАЯ КАТЕГОРИЯ   125</t>
  </si>
  <si>
    <t>Черепанов Александр</t>
  </si>
  <si>
    <t>1. Черепанов Александр</t>
  </si>
  <si>
    <t>Открытая (11.05.1989)/32</t>
  </si>
  <si>
    <t>124,00</t>
  </si>
  <si>
    <t>175,0</t>
  </si>
  <si>
    <t>180,0</t>
  </si>
  <si>
    <t xml:space="preserve">Дроб Максим </t>
  </si>
  <si>
    <t>Макаров Алексей</t>
  </si>
  <si>
    <t>1. Макаров Алексей</t>
  </si>
  <si>
    <t>Мастера 50 - 54 (24.05.1971)/50</t>
  </si>
  <si>
    <t>120,00</t>
  </si>
  <si>
    <t xml:space="preserve">Медведь </t>
  </si>
  <si>
    <t xml:space="preserve">Севастополь/Крым </t>
  </si>
  <si>
    <t>160,0</t>
  </si>
  <si>
    <t>170,0</t>
  </si>
  <si>
    <t xml:space="preserve">Давлетшин Е. </t>
  </si>
  <si>
    <t xml:space="preserve">Мужчины </t>
  </si>
  <si>
    <t xml:space="preserve">Юниоры </t>
  </si>
  <si>
    <t xml:space="preserve">ФИО </t>
  </si>
  <si>
    <t xml:space="preserve">Возрастная группа </t>
  </si>
  <si>
    <t xml:space="preserve">Весовая </t>
  </si>
  <si>
    <t xml:space="preserve">Результат </t>
  </si>
  <si>
    <t xml:space="preserve">Shv/Mel </t>
  </si>
  <si>
    <t xml:space="preserve">Юниоры 20 - 23 </t>
  </si>
  <si>
    <t>60</t>
  </si>
  <si>
    <t>100</t>
  </si>
  <si>
    <t xml:space="preserve">Открытая </t>
  </si>
  <si>
    <t>82.5</t>
  </si>
  <si>
    <t>90</t>
  </si>
  <si>
    <t>125</t>
  </si>
  <si>
    <t>75</t>
  </si>
  <si>
    <t xml:space="preserve">Мастера </t>
  </si>
  <si>
    <t xml:space="preserve">Мастера 80+ </t>
  </si>
  <si>
    <t xml:space="preserve">Мастера 50 - 54 </t>
  </si>
  <si>
    <t xml:space="preserve">Мастера 40 - 44 </t>
  </si>
  <si>
    <t>110</t>
  </si>
  <si>
    <t>Чемпионат Юга России
ПРО жим лежа без экипировки
Краснодар/Краснодарский край 23 - 24 октября 2021 г.</t>
  </si>
  <si>
    <t>Долгов Глеб</t>
  </si>
  <si>
    <t>1. Долгов Глеб</t>
  </si>
  <si>
    <t>Юниоры 20 - 23 (11.03.2000)/21</t>
  </si>
  <si>
    <t>99,40</t>
  </si>
  <si>
    <t>192,5</t>
  </si>
  <si>
    <t>Петрухин Алексей</t>
  </si>
  <si>
    <t>1. Петрухин Алексей</t>
  </si>
  <si>
    <t>Открытая (04.04.1987)/34</t>
  </si>
  <si>
    <t>119,70</t>
  </si>
  <si>
    <t>210,0</t>
  </si>
  <si>
    <t>215,0</t>
  </si>
  <si>
    <t>Чемпионат Юга России
ПРО жим лежа Софт экипировка однопетельная
Краснодар/Краснодарский край 23 - 24 октября 2021 г.</t>
  </si>
  <si>
    <t>Чемпионат Юга России
Любители жим лежа в Софт экипировка многопетельная
Краснодар/Краснодарский край 23 - 24 октября 2021 г.</t>
  </si>
  <si>
    <t>Чемпионат Юга России
ПРО жим лежа в Софт экипировка многопетельная
Краснодар/Краснодарский край 23 - 24 октября 2021 г.</t>
  </si>
  <si>
    <t>Космынин Владимир</t>
  </si>
  <si>
    <t>1. Космынин Владимир</t>
  </si>
  <si>
    <t>Мастера 60 - 64 (12.06.1960)/61</t>
  </si>
  <si>
    <t>69,60</t>
  </si>
  <si>
    <t>182,5</t>
  </si>
  <si>
    <t>Ванян Владимир</t>
  </si>
  <si>
    <t>1. Ванян Владимир</t>
  </si>
  <si>
    <t>Открытая (14.10.1989)/32</t>
  </si>
  <si>
    <t>104,00</t>
  </si>
  <si>
    <t xml:space="preserve">Light fit </t>
  </si>
  <si>
    <t>340,0</t>
  </si>
  <si>
    <t>350,0</t>
  </si>
  <si>
    <t xml:space="preserve">Мастера 60 - 64 </t>
  </si>
  <si>
    <t>Чемпионат Юга России
Любители становая тяга без экипировки
Краснодар/Краснодарский край 23 - 24 октября 2021 г.</t>
  </si>
  <si>
    <t>Становая тяга</t>
  </si>
  <si>
    <t>ВЕСОВАЯ КАТЕГОРИЯ   44</t>
  </si>
  <si>
    <t>Лобас Екатерина</t>
  </si>
  <si>
    <t>1. Лобас Екатерина</t>
  </si>
  <si>
    <t>Юниорки 20 - 23 (21.09.1998)/23</t>
  </si>
  <si>
    <t>42,90</t>
  </si>
  <si>
    <t>65,0</t>
  </si>
  <si>
    <t>75,0</t>
  </si>
  <si>
    <t>82,5</t>
  </si>
  <si>
    <t xml:space="preserve">Микао М.А. </t>
  </si>
  <si>
    <t>Базыльникова Кристина</t>
  </si>
  <si>
    <t>1. Базыльникова Кристина</t>
  </si>
  <si>
    <t>Открытая (07.08.1989)/32</t>
  </si>
  <si>
    <t>43,40</t>
  </si>
  <si>
    <t>Варсовская Анжелика</t>
  </si>
  <si>
    <t>1. Варсовская Анжелика</t>
  </si>
  <si>
    <t>Мастера 45 - 49 (15.06.1974)/47</t>
  </si>
  <si>
    <t>60,00</t>
  </si>
  <si>
    <t>130,0</t>
  </si>
  <si>
    <t>ВЕСОВАЯ КАТЕГОРИЯ   67.5</t>
  </si>
  <si>
    <t>Позднякова Анна</t>
  </si>
  <si>
    <t>1. Позднякова Анна</t>
  </si>
  <si>
    <t>Мастера 40 - 44 (22.09.1979)/42</t>
  </si>
  <si>
    <t>65,40</t>
  </si>
  <si>
    <t xml:space="preserve">SPORT LIFE </t>
  </si>
  <si>
    <t>122,5</t>
  </si>
  <si>
    <t>127,5</t>
  </si>
  <si>
    <t>132,5</t>
  </si>
  <si>
    <t xml:space="preserve">Латышев П. </t>
  </si>
  <si>
    <t>240,0</t>
  </si>
  <si>
    <t>250,0</t>
  </si>
  <si>
    <t>270,0</t>
  </si>
  <si>
    <t>290,0</t>
  </si>
  <si>
    <t>300,0</t>
  </si>
  <si>
    <t xml:space="preserve">Женщины </t>
  </si>
  <si>
    <t xml:space="preserve">Юниорки </t>
  </si>
  <si>
    <t>44</t>
  </si>
  <si>
    <t xml:space="preserve">Мастера 45 - 49 </t>
  </si>
  <si>
    <t>67.5</t>
  </si>
  <si>
    <t>Чемпионат Юга России
ПРО становая тяга без экипировки
Краснодар/Краснодарский край 23 - 24 октября 2021 г.</t>
  </si>
  <si>
    <t>Корсунов Илья</t>
  </si>
  <si>
    <t>1. Корсунов Илья</t>
  </si>
  <si>
    <t>Открытая (27.06.1990)/31</t>
  </si>
  <si>
    <t>87,00</t>
  </si>
  <si>
    <t xml:space="preserve">Gribov team </t>
  </si>
  <si>
    <t>280,0</t>
  </si>
  <si>
    <t xml:space="preserve">Грибов 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</si>
</sst>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workbookViewId="0">
      <selection activeCell="A3" sqref="A3:A4"/>
    </sheetView>
  </sheetViews>
  <sheetFormatPr defaultRowHeight="12.75" x14ac:dyDescent="0.2"/>
  <cols>
    <col min="1" max="1" width="25.85546875" style="4" bestFit="1" customWidth="1"/>
    <col min="2" max="2" width="27.85546875" style="4" customWidth="1"/>
    <col min="3" max="3" width="16.42578125" style="4" customWidth="1"/>
    <col min="4" max="4" width="6.5703125" style="5" bestFit="1" customWidth="1"/>
    <col min="5" max="5" width="23.7109375" style="4" bestFit="1" customWidth="1"/>
    <col min="6" max="6" width="21.140625" style="4" bestFit="1" customWidth="1"/>
    <col min="7" max="7" width="6.5703125" style="3" bestFit="1" customWidth="1"/>
    <col min="8" max="9" width="2.140625" style="3" bestFit="1" customWidth="1"/>
    <col min="10" max="10" width="4.85546875" style="3" bestFit="1" customWidth="1"/>
    <col min="11" max="13" width="2.140625" style="3" bestFit="1" customWidth="1"/>
    <col min="14" max="14" width="4.85546875" style="3" bestFit="1" customWidth="1"/>
    <col min="15" max="17" width="2.140625" style="3" bestFit="1" customWidth="1"/>
    <col min="18" max="18" width="4.85546875" style="3" bestFit="1" customWidth="1"/>
    <col min="19" max="19" width="5" style="3" bestFit="1" customWidth="1"/>
    <col min="20" max="20" width="10.42578125" style="3" bestFit="1" customWidth="1"/>
    <col min="21" max="21" width="5" style="3" bestFit="1" customWidth="1"/>
    <col min="22" max="22" width="10.42578125" style="3" bestFit="1" customWidth="1"/>
    <col min="23" max="23" width="7.85546875" style="8" bestFit="1" customWidth="1"/>
    <col min="24" max="24" width="8.5703125" style="9" bestFit="1" customWidth="1"/>
    <col min="25" max="25" width="23" style="4" bestFit="1" customWidth="1"/>
    <col min="26" max="16384" width="9.140625" style="3"/>
  </cols>
  <sheetData>
    <row r="1" spans="1:25" s="2" customFormat="1" ht="15" customHeight="1" x14ac:dyDescent="0.2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5"/>
    </row>
    <row r="2" spans="1:25" s="2" customFormat="1" ht="66" customHeight="1" thickBot="1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8"/>
    </row>
    <row r="3" spans="1:25" s="1" customFormat="1" ht="12.75" customHeight="1" x14ac:dyDescent="0.2">
      <c r="A3" s="20" t="s">
        <v>0</v>
      </c>
      <c r="B3" s="22" t="s">
        <v>7</v>
      </c>
      <c r="C3" s="22" t="s">
        <v>11</v>
      </c>
      <c r="D3" s="11" t="s">
        <v>6</v>
      </c>
      <c r="E3" s="19" t="s">
        <v>4</v>
      </c>
      <c r="F3" s="19" t="s">
        <v>8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1" t="s">
        <v>1</v>
      </c>
      <c r="X3" s="11" t="s">
        <v>3</v>
      </c>
      <c r="Y3" s="24" t="s">
        <v>2</v>
      </c>
    </row>
    <row r="4" spans="1:25" s="1" customFormat="1" ht="21" customHeight="1" thickBot="1" x14ac:dyDescent="0.25">
      <c r="A4" s="21"/>
      <c r="B4" s="23"/>
      <c r="C4" s="23"/>
      <c r="D4" s="12"/>
      <c r="E4" s="23"/>
      <c r="F4" s="23"/>
      <c r="G4" s="10">
        <v>1</v>
      </c>
      <c r="H4" s="10">
        <v>2</v>
      </c>
      <c r="I4" s="10">
        <v>3</v>
      </c>
      <c r="J4" s="10" t="s">
        <v>5</v>
      </c>
      <c r="K4" s="10">
        <v>1</v>
      </c>
      <c r="L4" s="10">
        <v>2</v>
      </c>
      <c r="M4" s="10">
        <v>3</v>
      </c>
      <c r="N4" s="10" t="s">
        <v>5</v>
      </c>
      <c r="O4" s="10">
        <v>1</v>
      </c>
      <c r="P4" s="10">
        <v>2</v>
      </c>
      <c r="Q4" s="10">
        <v>3</v>
      </c>
      <c r="R4" s="10" t="s">
        <v>5</v>
      </c>
      <c r="S4" s="10" t="s">
        <v>9</v>
      </c>
      <c r="T4" s="10" t="s">
        <v>10</v>
      </c>
      <c r="U4" s="10" t="s">
        <v>9</v>
      </c>
      <c r="V4" s="10" t="s">
        <v>10</v>
      </c>
      <c r="W4" s="12"/>
      <c r="X4" s="12"/>
      <c r="Y4" s="25"/>
    </row>
    <row r="5" spans="1:25" x14ac:dyDescent="0.2">
      <c r="G5" s="6"/>
    </row>
  </sheetData>
  <mergeCells count="15">
    <mergeCell ref="S3:T3"/>
    <mergeCell ref="U3:V3"/>
    <mergeCell ref="W3:W4"/>
    <mergeCell ref="X3:X4"/>
    <mergeCell ref="Y3:Y4"/>
    <mergeCell ref="A1:Y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1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6.5703125" style="5" bestFit="1" customWidth="1"/>
    <col min="5" max="5" width="22.7109375" style="4" bestFit="1" customWidth="1"/>
    <col min="6" max="6" width="17.28515625" style="4" bestFit="1" customWidth="1"/>
    <col min="7" max="9" width="2.140625" style="3" customWidth="1"/>
    <col min="10" max="10" width="4.85546875" style="3" customWidth="1"/>
    <col min="11" max="13" width="2.140625" style="3" customWidth="1"/>
    <col min="14" max="14" width="4.85546875" style="3" customWidth="1"/>
    <col min="15" max="17" width="2.140625" style="3" customWidth="1"/>
    <col min="18" max="18" width="4.85546875" style="3" customWidth="1"/>
    <col min="19" max="19" width="7.85546875" style="8" bestFit="1" customWidth="1"/>
    <col min="20" max="20" width="6.42578125" style="9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26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/>
    </row>
    <row r="2" spans="1:21" s="2" customFormat="1" ht="62.1" customHeight="1" thickBot="1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</row>
    <row r="3" spans="1:21" s="1" customFormat="1" ht="12.75" customHeight="1" x14ac:dyDescent="0.2">
      <c r="A3" s="20" t="s">
        <v>0</v>
      </c>
      <c r="B3" s="22" t="s">
        <v>7</v>
      </c>
      <c r="C3" s="22" t="s">
        <v>11</v>
      </c>
      <c r="D3" s="11"/>
      <c r="E3" s="19" t="s">
        <v>4</v>
      </c>
      <c r="F3" s="19" t="s">
        <v>8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1" t="s">
        <v>1</v>
      </c>
      <c r="T3" s="11" t="s">
        <v>3</v>
      </c>
      <c r="U3" s="24" t="s">
        <v>2</v>
      </c>
    </row>
    <row r="4" spans="1:21" s="1" customFormat="1" ht="21" customHeight="1" thickBot="1" x14ac:dyDescent="0.25">
      <c r="A4" s="21"/>
      <c r="B4" s="23"/>
      <c r="C4" s="23"/>
      <c r="D4" s="12"/>
      <c r="E4" s="23"/>
      <c r="F4" s="23"/>
      <c r="G4" s="7">
        <v>1</v>
      </c>
      <c r="H4" s="7">
        <v>2</v>
      </c>
      <c r="I4" s="7">
        <v>3</v>
      </c>
      <c r="J4" s="7" t="s">
        <v>5</v>
      </c>
      <c r="K4" s="7">
        <v>1</v>
      </c>
      <c r="L4" s="7">
        <v>2</v>
      </c>
      <c r="M4" s="7">
        <v>3</v>
      </c>
      <c r="N4" s="7" t="s">
        <v>5</v>
      </c>
      <c r="O4" s="7">
        <v>1</v>
      </c>
      <c r="P4" s="7">
        <v>2</v>
      </c>
      <c r="Q4" s="7">
        <v>3</v>
      </c>
      <c r="R4" s="7" t="s">
        <v>5</v>
      </c>
      <c r="S4" s="12"/>
      <c r="T4" s="12"/>
      <c r="U4" s="25"/>
    </row>
    <row r="5" spans="1:21" x14ac:dyDescent="0.2">
      <c r="G5" s="6"/>
    </row>
    <row r="6" spans="1:21" ht="15" x14ac:dyDescent="0.2">
      <c r="E6" s="27" t="s">
        <v>13</v>
      </c>
    </row>
    <row r="7" spans="1:21" ht="15" x14ac:dyDescent="0.2">
      <c r="E7" s="27" t="s">
        <v>14</v>
      </c>
    </row>
    <row r="8" spans="1:21" ht="15" x14ac:dyDescent="0.2">
      <c r="E8" s="27" t="s">
        <v>15</v>
      </c>
    </row>
    <row r="9" spans="1:21" ht="15" x14ac:dyDescent="0.2">
      <c r="E9" s="27" t="s">
        <v>16</v>
      </c>
    </row>
    <row r="10" spans="1:21" ht="15" x14ac:dyDescent="0.2">
      <c r="E10" s="27" t="s">
        <v>16</v>
      </c>
    </row>
    <row r="11" spans="1:21" ht="15" x14ac:dyDescent="0.2">
      <c r="E11" s="27" t="s">
        <v>17</v>
      </c>
    </row>
    <row r="12" spans="1:21" ht="15" x14ac:dyDescent="0.2">
      <c r="E12" s="27"/>
    </row>
    <row r="14" spans="1:21" ht="18" x14ac:dyDescent="0.25">
      <c r="A14" s="28" t="s">
        <v>18</v>
      </c>
      <c r="B14" s="28"/>
    </row>
  </sheetData>
  <mergeCells count="13"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F9" sqref="F9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8.5703125" style="9" bestFit="1" customWidth="1"/>
    <col min="13" max="13" width="10" style="4" bestFit="1" customWidth="1"/>
    <col min="14" max="16384" width="9.140625" style="3"/>
  </cols>
  <sheetData>
    <row r="1" spans="1:13" s="2" customFormat="1" ht="29.1" customHeight="1" x14ac:dyDescent="0.2">
      <c r="A1" s="26" t="s">
        <v>221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s="2" customFormat="1" ht="62.1" customHeight="1" thickBot="1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12.75" customHeight="1" x14ac:dyDescent="0.2">
      <c r="A3" s="20" t="s">
        <v>0</v>
      </c>
      <c r="B3" s="22" t="s">
        <v>7</v>
      </c>
      <c r="C3" s="22" t="s">
        <v>11</v>
      </c>
      <c r="D3" s="11" t="s">
        <v>22</v>
      </c>
      <c r="E3" s="19" t="s">
        <v>4</v>
      </c>
      <c r="F3" s="19" t="s">
        <v>8</v>
      </c>
      <c r="G3" s="19" t="s">
        <v>182</v>
      </c>
      <c r="H3" s="19"/>
      <c r="I3" s="19"/>
      <c r="J3" s="19"/>
      <c r="K3" s="11" t="s">
        <v>20</v>
      </c>
      <c r="L3" s="11" t="s">
        <v>3</v>
      </c>
      <c r="M3" s="24" t="s">
        <v>2</v>
      </c>
    </row>
    <row r="4" spans="1:13" s="1" customFormat="1" ht="21" customHeight="1" thickBot="1" x14ac:dyDescent="0.25">
      <c r="A4" s="21"/>
      <c r="B4" s="23"/>
      <c r="C4" s="23"/>
      <c r="D4" s="12"/>
      <c r="E4" s="23"/>
      <c r="F4" s="23"/>
      <c r="G4" s="10">
        <v>1</v>
      </c>
      <c r="H4" s="10">
        <v>2</v>
      </c>
      <c r="I4" s="10">
        <v>3</v>
      </c>
      <c r="J4" s="10" t="s">
        <v>5</v>
      </c>
      <c r="K4" s="12"/>
      <c r="L4" s="12"/>
      <c r="M4" s="25"/>
    </row>
    <row r="5" spans="1:13" ht="15" x14ac:dyDescent="0.2">
      <c r="A5" s="29" t="s">
        <v>72</v>
      </c>
      <c r="B5" s="30"/>
      <c r="C5" s="30"/>
      <c r="D5" s="30"/>
      <c r="E5" s="30"/>
      <c r="F5" s="30"/>
      <c r="G5" s="30"/>
      <c r="H5" s="30"/>
      <c r="I5" s="30"/>
      <c r="J5" s="30"/>
    </row>
    <row r="6" spans="1:13" x14ac:dyDescent="0.2">
      <c r="A6" s="31" t="s">
        <v>223</v>
      </c>
      <c r="B6" s="31" t="s">
        <v>224</v>
      </c>
      <c r="C6" s="31" t="s">
        <v>225</v>
      </c>
      <c r="D6" s="32" t="str">
        <f>"0,5978"</f>
        <v>0,5978</v>
      </c>
      <c r="E6" s="31" t="s">
        <v>226</v>
      </c>
      <c r="F6" s="31" t="s">
        <v>60</v>
      </c>
      <c r="G6" s="34" t="s">
        <v>227</v>
      </c>
      <c r="H6" s="33" t="s">
        <v>215</v>
      </c>
      <c r="I6" s="33" t="s">
        <v>215</v>
      </c>
      <c r="J6" s="33"/>
      <c r="K6" s="35" t="str">
        <f>"280,0"</f>
        <v>280,0</v>
      </c>
      <c r="L6" s="36" t="str">
        <f>"167,3840"</f>
        <v>167,3840</v>
      </c>
      <c r="M6" s="31" t="s">
        <v>228</v>
      </c>
    </row>
    <row r="8" spans="1:13" ht="15" x14ac:dyDescent="0.2">
      <c r="E8" s="27" t="s">
        <v>13</v>
      </c>
    </row>
    <row r="9" spans="1:13" ht="15" x14ac:dyDescent="0.2">
      <c r="E9" s="27" t="s">
        <v>14</v>
      </c>
    </row>
    <row r="10" spans="1:13" ht="15" x14ac:dyDescent="0.2">
      <c r="E10" s="27" t="s">
        <v>15</v>
      </c>
    </row>
    <row r="11" spans="1:13" ht="15" x14ac:dyDescent="0.2">
      <c r="E11" s="27" t="s">
        <v>16</v>
      </c>
    </row>
    <row r="12" spans="1:13" ht="15" x14ac:dyDescent="0.2">
      <c r="E12" s="27" t="s">
        <v>16</v>
      </c>
    </row>
    <row r="13" spans="1:13" ht="15" x14ac:dyDescent="0.2">
      <c r="E13" s="27" t="s">
        <v>17</v>
      </c>
    </row>
    <row r="14" spans="1:13" ht="15" x14ac:dyDescent="0.2">
      <c r="E14" s="27"/>
    </row>
    <row r="16" spans="1:13" ht="18" x14ac:dyDescent="0.25">
      <c r="A16" s="28" t="s">
        <v>18</v>
      </c>
      <c r="B16" s="28"/>
    </row>
    <row r="17" spans="1:5" ht="15" x14ac:dyDescent="0.2">
      <c r="A17" s="57" t="s">
        <v>133</v>
      </c>
      <c r="B17" s="57"/>
    </row>
    <row r="18" spans="1:5" ht="14.25" x14ac:dyDescent="0.2">
      <c r="A18" s="59"/>
      <c r="B18" s="60" t="s">
        <v>143</v>
      </c>
    </row>
    <row r="19" spans="1:5" ht="15" x14ac:dyDescent="0.2">
      <c r="A19" s="61" t="s">
        <v>135</v>
      </c>
      <c r="B19" s="61" t="s">
        <v>136</v>
      </c>
      <c r="C19" s="61" t="s">
        <v>137</v>
      </c>
      <c r="D19" s="62" t="s">
        <v>138</v>
      </c>
      <c r="E19" s="61" t="s">
        <v>139</v>
      </c>
    </row>
    <row r="20" spans="1:5" x14ac:dyDescent="0.2">
      <c r="A20" s="58" t="s">
        <v>222</v>
      </c>
      <c r="B20" s="4" t="s">
        <v>143</v>
      </c>
      <c r="C20" s="4" t="s">
        <v>145</v>
      </c>
      <c r="D20" s="63">
        <v>280</v>
      </c>
      <c r="E20" s="64">
        <v>167.38400459289599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8.5703125" style="9" bestFit="1" customWidth="1"/>
    <col min="13" max="13" width="21" style="4" bestFit="1" customWidth="1"/>
    <col min="14" max="16384" width="9.140625" style="3"/>
  </cols>
  <sheetData>
    <row r="1" spans="1:13" s="2" customFormat="1" ht="29.1" customHeight="1" x14ac:dyDescent="0.2">
      <c r="A1" s="26" t="s">
        <v>181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s="2" customFormat="1" ht="62.1" customHeight="1" thickBot="1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12.75" customHeight="1" x14ac:dyDescent="0.2">
      <c r="A3" s="20" t="s">
        <v>0</v>
      </c>
      <c r="B3" s="22" t="s">
        <v>7</v>
      </c>
      <c r="C3" s="22" t="s">
        <v>11</v>
      </c>
      <c r="D3" s="11" t="s">
        <v>22</v>
      </c>
      <c r="E3" s="19" t="s">
        <v>4</v>
      </c>
      <c r="F3" s="19" t="s">
        <v>8</v>
      </c>
      <c r="G3" s="19" t="s">
        <v>182</v>
      </c>
      <c r="H3" s="19"/>
      <c r="I3" s="19"/>
      <c r="J3" s="19"/>
      <c r="K3" s="11" t="s">
        <v>20</v>
      </c>
      <c r="L3" s="11" t="s">
        <v>3</v>
      </c>
      <c r="M3" s="24" t="s">
        <v>2</v>
      </c>
    </row>
    <row r="4" spans="1:13" s="1" customFormat="1" ht="21" customHeight="1" thickBot="1" x14ac:dyDescent="0.25">
      <c r="A4" s="21"/>
      <c r="B4" s="23"/>
      <c r="C4" s="23"/>
      <c r="D4" s="12"/>
      <c r="E4" s="23"/>
      <c r="F4" s="23"/>
      <c r="G4" s="10">
        <v>1</v>
      </c>
      <c r="H4" s="10">
        <v>2</v>
      </c>
      <c r="I4" s="10">
        <v>3</v>
      </c>
      <c r="J4" s="10" t="s">
        <v>5</v>
      </c>
      <c r="K4" s="12"/>
      <c r="L4" s="12"/>
      <c r="M4" s="25"/>
    </row>
    <row r="5" spans="1:13" ht="15" x14ac:dyDescent="0.2">
      <c r="A5" s="29" t="s">
        <v>183</v>
      </c>
      <c r="B5" s="30"/>
      <c r="C5" s="30"/>
      <c r="D5" s="30"/>
      <c r="E5" s="30"/>
      <c r="F5" s="30"/>
      <c r="G5" s="30"/>
      <c r="H5" s="30"/>
      <c r="I5" s="30"/>
      <c r="J5" s="30"/>
    </row>
    <row r="6" spans="1:13" x14ac:dyDescent="0.2">
      <c r="A6" s="39" t="s">
        <v>185</v>
      </c>
      <c r="B6" s="39" t="s">
        <v>186</v>
      </c>
      <c r="C6" s="39" t="s">
        <v>187</v>
      </c>
      <c r="D6" s="40" t="str">
        <f>"1,1313"</f>
        <v>1,1313</v>
      </c>
      <c r="E6" s="39" t="s">
        <v>55</v>
      </c>
      <c r="F6" s="39" t="s">
        <v>60</v>
      </c>
      <c r="G6" s="42" t="s">
        <v>188</v>
      </c>
      <c r="H6" s="42" t="s">
        <v>189</v>
      </c>
      <c r="I6" s="42" t="s">
        <v>190</v>
      </c>
      <c r="J6" s="41"/>
      <c r="K6" s="43" t="str">
        <f>"82,5"</f>
        <v>82,5</v>
      </c>
      <c r="L6" s="44" t="str">
        <f>"93,3322"</f>
        <v>93,3322</v>
      </c>
      <c r="M6" s="39" t="s">
        <v>191</v>
      </c>
    </row>
    <row r="7" spans="1:13" x14ac:dyDescent="0.2">
      <c r="A7" s="51" t="s">
        <v>193</v>
      </c>
      <c r="B7" s="51" t="s">
        <v>194</v>
      </c>
      <c r="C7" s="51" t="s">
        <v>195</v>
      </c>
      <c r="D7" s="52" t="str">
        <f>"1,1210"</f>
        <v>1,1210</v>
      </c>
      <c r="E7" s="51" t="s">
        <v>29</v>
      </c>
      <c r="F7" s="51" t="s">
        <v>30</v>
      </c>
      <c r="G7" s="54" t="s">
        <v>69</v>
      </c>
      <c r="H7" s="54" t="s">
        <v>61</v>
      </c>
      <c r="I7" s="53"/>
      <c r="J7" s="53"/>
      <c r="K7" s="55" t="str">
        <f>"112,5"</f>
        <v>112,5</v>
      </c>
      <c r="L7" s="56" t="str">
        <f>"126,1125"</f>
        <v>126,1125</v>
      </c>
      <c r="M7" s="51" t="s">
        <v>34</v>
      </c>
    </row>
    <row r="9" spans="1:13" ht="15" x14ac:dyDescent="0.2">
      <c r="A9" s="37" t="s">
        <v>24</v>
      </c>
      <c r="B9" s="38"/>
      <c r="C9" s="38"/>
      <c r="D9" s="38"/>
      <c r="E9" s="38"/>
      <c r="F9" s="38"/>
      <c r="G9" s="38"/>
      <c r="H9" s="38"/>
      <c r="I9" s="38"/>
      <c r="J9" s="38"/>
    </row>
    <row r="10" spans="1:13" x14ac:dyDescent="0.2">
      <c r="A10" s="31" t="s">
        <v>197</v>
      </c>
      <c r="B10" s="31" t="s">
        <v>198</v>
      </c>
      <c r="C10" s="31" t="s">
        <v>199</v>
      </c>
      <c r="D10" s="32" t="str">
        <f>"0,8609"</f>
        <v>0,8609</v>
      </c>
      <c r="E10" s="31" t="s">
        <v>29</v>
      </c>
      <c r="F10" s="31" t="s">
        <v>30</v>
      </c>
      <c r="G10" s="34" t="s">
        <v>31</v>
      </c>
      <c r="H10" s="34" t="s">
        <v>33</v>
      </c>
      <c r="I10" s="34" t="s">
        <v>200</v>
      </c>
      <c r="J10" s="33"/>
      <c r="K10" s="35" t="str">
        <f>"130,0"</f>
        <v>130,0</v>
      </c>
      <c r="L10" s="36" t="str">
        <f>"122,2134"</f>
        <v>122,2134</v>
      </c>
      <c r="M10" s="31" t="s">
        <v>34</v>
      </c>
    </row>
    <row r="12" spans="1:13" ht="15" x14ac:dyDescent="0.2">
      <c r="A12" s="37" t="s">
        <v>201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3" x14ac:dyDescent="0.2">
      <c r="A13" s="31" t="s">
        <v>203</v>
      </c>
      <c r="B13" s="31" t="s">
        <v>204</v>
      </c>
      <c r="C13" s="31" t="s">
        <v>205</v>
      </c>
      <c r="D13" s="32" t="str">
        <f>"0,7471"</f>
        <v>0,7471</v>
      </c>
      <c r="E13" s="31" t="s">
        <v>206</v>
      </c>
      <c r="F13" s="31" t="s">
        <v>113</v>
      </c>
      <c r="G13" s="34" t="s">
        <v>207</v>
      </c>
      <c r="H13" s="34" t="s">
        <v>208</v>
      </c>
      <c r="I13" s="34" t="s">
        <v>209</v>
      </c>
      <c r="J13" s="33"/>
      <c r="K13" s="35" t="str">
        <f>"132,5"</f>
        <v>132,5</v>
      </c>
      <c r="L13" s="36" t="str">
        <f>"99,8817"</f>
        <v>99,8817</v>
      </c>
      <c r="M13" s="31" t="s">
        <v>210</v>
      </c>
    </row>
    <row r="15" spans="1:13" ht="15" x14ac:dyDescent="0.2">
      <c r="A15" s="37" t="s">
        <v>81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3" x14ac:dyDescent="0.2">
      <c r="A16" s="31" t="s">
        <v>92</v>
      </c>
      <c r="B16" s="31" t="s">
        <v>93</v>
      </c>
      <c r="C16" s="31" t="s">
        <v>94</v>
      </c>
      <c r="D16" s="32" t="str">
        <f>"0,5654"</f>
        <v>0,5654</v>
      </c>
      <c r="E16" s="31" t="s">
        <v>55</v>
      </c>
      <c r="F16" s="31" t="s">
        <v>60</v>
      </c>
      <c r="G16" s="34" t="s">
        <v>163</v>
      </c>
      <c r="H16" s="34" t="s">
        <v>211</v>
      </c>
      <c r="I16" s="33" t="s">
        <v>212</v>
      </c>
      <c r="J16" s="33"/>
      <c r="K16" s="35" t="str">
        <f>"240,0"</f>
        <v>240,0</v>
      </c>
      <c r="L16" s="36" t="str">
        <f>"135,6960"</f>
        <v>135,6960</v>
      </c>
      <c r="M16" s="31" t="s">
        <v>98</v>
      </c>
    </row>
    <row r="18" spans="1:13" ht="15" x14ac:dyDescent="0.2">
      <c r="A18" s="37" t="s">
        <v>116</v>
      </c>
      <c r="B18" s="38"/>
      <c r="C18" s="38"/>
      <c r="D18" s="38"/>
      <c r="E18" s="38"/>
      <c r="F18" s="38"/>
      <c r="G18" s="38"/>
      <c r="H18" s="38"/>
      <c r="I18" s="38"/>
      <c r="J18" s="38"/>
    </row>
    <row r="19" spans="1:13" x14ac:dyDescent="0.2">
      <c r="A19" s="31" t="s">
        <v>118</v>
      </c>
      <c r="B19" s="31" t="s">
        <v>119</v>
      </c>
      <c r="C19" s="31" t="s">
        <v>120</v>
      </c>
      <c r="D19" s="32" t="str">
        <f>"0,5224"</f>
        <v>0,5224</v>
      </c>
      <c r="E19" s="31" t="s">
        <v>55</v>
      </c>
      <c r="F19" s="31" t="s">
        <v>60</v>
      </c>
      <c r="G19" s="34" t="s">
        <v>213</v>
      </c>
      <c r="H19" s="34" t="s">
        <v>214</v>
      </c>
      <c r="I19" s="34" t="s">
        <v>215</v>
      </c>
      <c r="J19" s="33"/>
      <c r="K19" s="35" t="str">
        <f>"300,0"</f>
        <v>300,0</v>
      </c>
      <c r="L19" s="36" t="str">
        <f>"156,7200"</f>
        <v>156,7200</v>
      </c>
      <c r="M19" s="31" t="s">
        <v>123</v>
      </c>
    </row>
    <row r="21" spans="1:13" ht="15" x14ac:dyDescent="0.2">
      <c r="E21" s="27" t="s">
        <v>13</v>
      </c>
    </row>
    <row r="22" spans="1:13" ht="15" x14ac:dyDescent="0.2">
      <c r="E22" s="27" t="s">
        <v>14</v>
      </c>
    </row>
    <row r="23" spans="1:13" ht="15" x14ac:dyDescent="0.2">
      <c r="E23" s="27" t="s">
        <v>15</v>
      </c>
    </row>
    <row r="24" spans="1:13" ht="15" x14ac:dyDescent="0.2">
      <c r="E24" s="27" t="s">
        <v>16</v>
      </c>
    </row>
    <row r="25" spans="1:13" ht="15" x14ac:dyDescent="0.2">
      <c r="E25" s="27" t="s">
        <v>16</v>
      </c>
    </row>
    <row r="26" spans="1:13" ht="15" x14ac:dyDescent="0.2">
      <c r="E26" s="27" t="s">
        <v>17</v>
      </c>
    </row>
    <row r="27" spans="1:13" ht="15" x14ac:dyDescent="0.2">
      <c r="E27" s="27"/>
    </row>
    <row r="29" spans="1:13" ht="18" x14ac:dyDescent="0.25">
      <c r="A29" s="28" t="s">
        <v>18</v>
      </c>
      <c r="B29" s="28"/>
    </row>
    <row r="30" spans="1:13" ht="15" x14ac:dyDescent="0.2">
      <c r="A30" s="57" t="s">
        <v>216</v>
      </c>
      <c r="B30" s="57"/>
    </row>
    <row r="31" spans="1:13" ht="14.25" x14ac:dyDescent="0.2">
      <c r="A31" s="59"/>
      <c r="B31" s="60" t="s">
        <v>217</v>
      </c>
    </row>
    <row r="32" spans="1:13" ht="15" x14ac:dyDescent="0.2">
      <c r="A32" s="61" t="s">
        <v>135</v>
      </c>
      <c r="B32" s="61" t="s">
        <v>136</v>
      </c>
      <c r="C32" s="61" t="s">
        <v>137</v>
      </c>
      <c r="D32" s="62" t="s">
        <v>138</v>
      </c>
      <c r="E32" s="61" t="s">
        <v>139</v>
      </c>
    </row>
    <row r="33" spans="1:5" x14ac:dyDescent="0.2">
      <c r="A33" s="58" t="s">
        <v>184</v>
      </c>
      <c r="B33" s="4" t="s">
        <v>140</v>
      </c>
      <c r="C33" s="4" t="s">
        <v>218</v>
      </c>
      <c r="D33" s="63">
        <v>82.5</v>
      </c>
      <c r="E33" s="64">
        <v>93.332247734069796</v>
      </c>
    </row>
    <row r="35" spans="1:5" ht="14.25" x14ac:dyDescent="0.2">
      <c r="A35" s="59"/>
      <c r="B35" s="60" t="s">
        <v>143</v>
      </c>
    </row>
    <row r="36" spans="1:5" ht="15" x14ac:dyDescent="0.2">
      <c r="A36" s="61" t="s">
        <v>135</v>
      </c>
      <c r="B36" s="61" t="s">
        <v>136</v>
      </c>
      <c r="C36" s="61" t="s">
        <v>137</v>
      </c>
      <c r="D36" s="62" t="s">
        <v>138</v>
      </c>
      <c r="E36" s="61" t="s">
        <v>139</v>
      </c>
    </row>
    <row r="37" spans="1:5" x14ac:dyDescent="0.2">
      <c r="A37" s="58" t="s">
        <v>192</v>
      </c>
      <c r="B37" s="4" t="s">
        <v>143</v>
      </c>
      <c r="C37" s="4" t="s">
        <v>218</v>
      </c>
      <c r="D37" s="63">
        <v>112.5</v>
      </c>
      <c r="E37" s="64">
        <v>126.112505793571</v>
      </c>
    </row>
    <row r="39" spans="1:5" ht="14.25" x14ac:dyDescent="0.2">
      <c r="A39" s="59"/>
      <c r="B39" s="60" t="s">
        <v>148</v>
      </c>
    </row>
    <row r="40" spans="1:5" ht="15" x14ac:dyDescent="0.2">
      <c r="A40" s="61" t="s">
        <v>135</v>
      </c>
      <c r="B40" s="61" t="s">
        <v>136</v>
      </c>
      <c r="C40" s="61" t="s">
        <v>137</v>
      </c>
      <c r="D40" s="62" t="s">
        <v>138</v>
      </c>
      <c r="E40" s="61" t="s">
        <v>139</v>
      </c>
    </row>
    <row r="41" spans="1:5" x14ac:dyDescent="0.2">
      <c r="A41" s="58" t="s">
        <v>196</v>
      </c>
      <c r="B41" s="4" t="s">
        <v>219</v>
      </c>
      <c r="C41" s="4" t="s">
        <v>141</v>
      </c>
      <c r="D41" s="63">
        <v>130</v>
      </c>
      <c r="E41" s="64">
        <v>122.213361847401</v>
      </c>
    </row>
    <row r="44" spans="1:5" ht="15" x14ac:dyDescent="0.2">
      <c r="A44" s="57" t="s">
        <v>133</v>
      </c>
      <c r="B44" s="57"/>
    </row>
    <row r="45" spans="1:5" ht="14.25" x14ac:dyDescent="0.2">
      <c r="A45" s="59"/>
      <c r="B45" s="60" t="s">
        <v>143</v>
      </c>
    </row>
    <row r="46" spans="1:5" ht="15" x14ac:dyDescent="0.2">
      <c r="A46" s="61" t="s">
        <v>135</v>
      </c>
      <c r="B46" s="61" t="s">
        <v>136</v>
      </c>
      <c r="C46" s="61" t="s">
        <v>137</v>
      </c>
      <c r="D46" s="62" t="s">
        <v>138</v>
      </c>
      <c r="E46" s="61" t="s">
        <v>139</v>
      </c>
    </row>
    <row r="47" spans="1:5" x14ac:dyDescent="0.2">
      <c r="A47" s="58" t="s">
        <v>117</v>
      </c>
      <c r="B47" s="4" t="s">
        <v>143</v>
      </c>
      <c r="C47" s="4" t="s">
        <v>146</v>
      </c>
      <c r="D47" s="63">
        <v>300</v>
      </c>
      <c r="E47" s="64">
        <v>156.72000646591201</v>
      </c>
    </row>
    <row r="48" spans="1:5" x14ac:dyDescent="0.2">
      <c r="A48" s="58" t="s">
        <v>91</v>
      </c>
      <c r="B48" s="4" t="s">
        <v>143</v>
      </c>
      <c r="C48" s="4" t="s">
        <v>142</v>
      </c>
      <c r="D48" s="63">
        <v>240</v>
      </c>
      <c r="E48" s="64">
        <v>135.69600105285599</v>
      </c>
    </row>
    <row r="50" spans="1:5" ht="14.25" x14ac:dyDescent="0.2">
      <c r="A50" s="59"/>
      <c r="B50" s="60" t="s">
        <v>148</v>
      </c>
    </row>
    <row r="51" spans="1:5" ht="15" x14ac:dyDescent="0.2">
      <c r="A51" s="61" t="s">
        <v>135</v>
      </c>
      <c r="B51" s="61" t="s">
        <v>136</v>
      </c>
      <c r="C51" s="61" t="s">
        <v>137</v>
      </c>
      <c r="D51" s="62" t="s">
        <v>138</v>
      </c>
      <c r="E51" s="61" t="s">
        <v>139</v>
      </c>
    </row>
    <row r="52" spans="1:5" x14ac:dyDescent="0.2">
      <c r="A52" s="58" t="s">
        <v>202</v>
      </c>
      <c r="B52" s="4" t="s">
        <v>151</v>
      </c>
      <c r="C52" s="4" t="s">
        <v>220</v>
      </c>
      <c r="D52" s="63">
        <v>132.5</v>
      </c>
      <c r="E52" s="64">
        <v>99.881666163504093</v>
      </c>
    </row>
  </sheetData>
  <mergeCells count="16">
    <mergeCell ref="A9:J9"/>
    <mergeCell ref="A12:J12"/>
    <mergeCell ref="A15:J15"/>
    <mergeCell ref="A18:J1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8.5703125" style="9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26" t="s">
        <v>167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s="2" customFormat="1" ht="62.1" customHeight="1" thickBot="1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12.75" customHeight="1" x14ac:dyDescent="0.2">
      <c r="A3" s="20" t="s">
        <v>0</v>
      </c>
      <c r="B3" s="22" t="s">
        <v>7</v>
      </c>
      <c r="C3" s="22" t="s">
        <v>11</v>
      </c>
      <c r="D3" s="11" t="s">
        <v>22</v>
      </c>
      <c r="E3" s="19" t="s">
        <v>4</v>
      </c>
      <c r="F3" s="19" t="s">
        <v>8</v>
      </c>
      <c r="G3" s="19" t="s">
        <v>23</v>
      </c>
      <c r="H3" s="19"/>
      <c r="I3" s="19"/>
      <c r="J3" s="19"/>
      <c r="K3" s="11" t="s">
        <v>20</v>
      </c>
      <c r="L3" s="11" t="s">
        <v>3</v>
      </c>
      <c r="M3" s="24" t="s">
        <v>2</v>
      </c>
    </row>
    <row r="4" spans="1:13" s="1" customFormat="1" ht="21" customHeight="1" thickBot="1" x14ac:dyDescent="0.25">
      <c r="A4" s="21"/>
      <c r="B4" s="23"/>
      <c r="C4" s="23"/>
      <c r="D4" s="12"/>
      <c r="E4" s="23"/>
      <c r="F4" s="23"/>
      <c r="G4" s="10">
        <v>1</v>
      </c>
      <c r="H4" s="10">
        <v>2</v>
      </c>
      <c r="I4" s="10">
        <v>3</v>
      </c>
      <c r="J4" s="10" t="s">
        <v>5</v>
      </c>
      <c r="K4" s="12"/>
      <c r="L4" s="12"/>
      <c r="M4" s="25"/>
    </row>
    <row r="5" spans="1:13" ht="15" x14ac:dyDescent="0.2">
      <c r="A5" s="29" t="s">
        <v>35</v>
      </c>
      <c r="B5" s="30"/>
      <c r="C5" s="30"/>
      <c r="D5" s="30"/>
      <c r="E5" s="30"/>
      <c r="F5" s="30"/>
      <c r="G5" s="30"/>
      <c r="H5" s="30"/>
      <c r="I5" s="30"/>
      <c r="J5" s="30"/>
    </row>
    <row r="6" spans="1:13" x14ac:dyDescent="0.2">
      <c r="A6" s="31" t="s">
        <v>169</v>
      </c>
      <c r="B6" s="31" t="s">
        <v>170</v>
      </c>
      <c r="C6" s="31" t="s">
        <v>171</v>
      </c>
      <c r="D6" s="32" t="str">
        <f>"0,7066"</f>
        <v>0,7066</v>
      </c>
      <c r="E6" s="31" t="s">
        <v>112</v>
      </c>
      <c r="F6" s="31" t="s">
        <v>113</v>
      </c>
      <c r="G6" s="34" t="s">
        <v>131</v>
      </c>
      <c r="H6" s="34" t="s">
        <v>122</v>
      </c>
      <c r="I6" s="34" t="s">
        <v>172</v>
      </c>
      <c r="J6" s="33"/>
      <c r="K6" s="35" t="str">
        <f>"182,5"</f>
        <v>182,5</v>
      </c>
      <c r="L6" s="36" t="str">
        <f>"219,2227"</f>
        <v>219,2227</v>
      </c>
      <c r="M6" s="31" t="s">
        <v>80</v>
      </c>
    </row>
    <row r="8" spans="1:13" ht="15" x14ac:dyDescent="0.2">
      <c r="A8" s="37" t="s">
        <v>107</v>
      </c>
      <c r="B8" s="38"/>
      <c r="C8" s="38"/>
      <c r="D8" s="38"/>
      <c r="E8" s="38"/>
      <c r="F8" s="38"/>
      <c r="G8" s="38"/>
      <c r="H8" s="38"/>
      <c r="I8" s="38"/>
      <c r="J8" s="38"/>
    </row>
    <row r="9" spans="1:13" x14ac:dyDescent="0.2">
      <c r="A9" s="31" t="s">
        <v>174</v>
      </c>
      <c r="B9" s="31" t="s">
        <v>175</v>
      </c>
      <c r="C9" s="31" t="s">
        <v>176</v>
      </c>
      <c r="D9" s="32" t="str">
        <f>"0,5455"</f>
        <v>0,5455</v>
      </c>
      <c r="E9" s="31" t="s">
        <v>177</v>
      </c>
      <c r="F9" s="31" t="s">
        <v>60</v>
      </c>
      <c r="G9" s="33" t="s">
        <v>178</v>
      </c>
      <c r="H9" s="33" t="s">
        <v>179</v>
      </c>
      <c r="I9" s="34" t="s">
        <v>179</v>
      </c>
      <c r="J9" s="33"/>
      <c r="K9" s="35" t="str">
        <f>"350,0"</f>
        <v>350,0</v>
      </c>
      <c r="L9" s="36" t="str">
        <f>"190,9250"</f>
        <v>190,9250</v>
      </c>
      <c r="M9" s="31" t="s">
        <v>80</v>
      </c>
    </row>
    <row r="11" spans="1:13" ht="15" x14ac:dyDescent="0.2">
      <c r="E11" s="27" t="s">
        <v>13</v>
      </c>
    </row>
    <row r="12" spans="1:13" ht="15" x14ac:dyDescent="0.2">
      <c r="E12" s="27" t="s">
        <v>14</v>
      </c>
    </row>
    <row r="13" spans="1:13" ht="15" x14ac:dyDescent="0.2">
      <c r="E13" s="27" t="s">
        <v>15</v>
      </c>
    </row>
    <row r="14" spans="1:13" ht="15" x14ac:dyDescent="0.2">
      <c r="E14" s="27" t="s">
        <v>16</v>
      </c>
    </row>
    <row r="15" spans="1:13" ht="15" x14ac:dyDescent="0.2">
      <c r="E15" s="27" t="s">
        <v>16</v>
      </c>
    </row>
    <row r="16" spans="1:13" ht="15" x14ac:dyDescent="0.2">
      <c r="E16" s="27" t="s">
        <v>17</v>
      </c>
    </row>
    <row r="17" spans="1:5" ht="15" x14ac:dyDescent="0.2">
      <c r="E17" s="27"/>
    </row>
    <row r="19" spans="1:5" ht="18" x14ac:dyDescent="0.25">
      <c r="A19" s="28" t="s">
        <v>18</v>
      </c>
      <c r="B19" s="28"/>
    </row>
    <row r="20" spans="1:5" ht="15" x14ac:dyDescent="0.2">
      <c r="A20" s="57" t="s">
        <v>133</v>
      </c>
      <c r="B20" s="57"/>
    </row>
    <row r="21" spans="1:5" ht="14.25" x14ac:dyDescent="0.2">
      <c r="A21" s="59"/>
      <c r="B21" s="60" t="s">
        <v>143</v>
      </c>
    </row>
    <row r="22" spans="1:5" ht="15" x14ac:dyDescent="0.2">
      <c r="A22" s="61" t="s">
        <v>135</v>
      </c>
      <c r="B22" s="61" t="s">
        <v>136</v>
      </c>
      <c r="C22" s="61" t="s">
        <v>137</v>
      </c>
      <c r="D22" s="62" t="s">
        <v>138</v>
      </c>
      <c r="E22" s="61" t="s">
        <v>139</v>
      </c>
    </row>
    <row r="23" spans="1:5" x14ac:dyDescent="0.2">
      <c r="A23" s="58" t="s">
        <v>173</v>
      </c>
      <c r="B23" s="4" t="s">
        <v>143</v>
      </c>
      <c r="C23" s="4" t="s">
        <v>152</v>
      </c>
      <c r="D23" s="63">
        <v>350</v>
      </c>
      <c r="E23" s="64">
        <v>190.92499315738701</v>
      </c>
    </row>
    <row r="25" spans="1:5" ht="14.25" x14ac:dyDescent="0.2">
      <c r="A25" s="59"/>
      <c r="B25" s="60" t="s">
        <v>148</v>
      </c>
    </row>
    <row r="26" spans="1:5" ht="15" x14ac:dyDescent="0.2">
      <c r="A26" s="61" t="s">
        <v>135</v>
      </c>
      <c r="B26" s="61" t="s">
        <v>136</v>
      </c>
      <c r="C26" s="61" t="s">
        <v>137</v>
      </c>
      <c r="D26" s="62" t="s">
        <v>138</v>
      </c>
      <c r="E26" s="61" t="s">
        <v>139</v>
      </c>
    </row>
    <row r="27" spans="1:5" x14ac:dyDescent="0.2">
      <c r="A27" s="58" t="s">
        <v>168</v>
      </c>
      <c r="B27" s="4" t="s">
        <v>180</v>
      </c>
      <c r="C27" s="4" t="s">
        <v>147</v>
      </c>
      <c r="D27" s="63">
        <v>182.5</v>
      </c>
      <c r="E27" s="64">
        <v>219.22265322506399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6.5703125" style="5" bestFit="1" customWidth="1"/>
    <col min="5" max="5" width="22.7109375" style="4" bestFit="1" customWidth="1"/>
    <col min="6" max="6" width="17.28515625" style="4" bestFit="1" customWidth="1"/>
    <col min="7" max="9" width="2.140625" style="3" customWidth="1"/>
    <col min="10" max="10" width="4.85546875" style="3" customWidth="1"/>
    <col min="11" max="11" width="7.85546875" style="8" bestFit="1" customWidth="1"/>
    <col min="12" max="12" width="6.42578125" style="9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26" t="s">
        <v>166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s="2" customFormat="1" ht="62.1" customHeight="1" thickBot="1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12.75" customHeight="1" x14ac:dyDescent="0.2">
      <c r="A3" s="20" t="s">
        <v>0</v>
      </c>
      <c r="B3" s="22" t="s">
        <v>7</v>
      </c>
      <c r="C3" s="22" t="s">
        <v>11</v>
      </c>
      <c r="D3" s="11"/>
      <c r="E3" s="19" t="s">
        <v>4</v>
      </c>
      <c r="F3" s="19" t="s">
        <v>8</v>
      </c>
      <c r="G3" s="19"/>
      <c r="H3" s="19"/>
      <c r="I3" s="19"/>
      <c r="J3" s="19"/>
      <c r="K3" s="11" t="s">
        <v>20</v>
      </c>
      <c r="L3" s="11" t="s">
        <v>3</v>
      </c>
      <c r="M3" s="24" t="s">
        <v>2</v>
      </c>
    </row>
    <row r="4" spans="1:13" s="1" customFormat="1" ht="21" customHeight="1" thickBot="1" x14ac:dyDescent="0.25">
      <c r="A4" s="21"/>
      <c r="B4" s="23"/>
      <c r="C4" s="23"/>
      <c r="D4" s="12"/>
      <c r="E4" s="23"/>
      <c r="F4" s="23"/>
      <c r="G4" s="10">
        <v>1</v>
      </c>
      <c r="H4" s="10">
        <v>2</v>
      </c>
      <c r="I4" s="10">
        <v>3</v>
      </c>
      <c r="J4" s="10" t="s">
        <v>5</v>
      </c>
      <c r="K4" s="12"/>
      <c r="L4" s="12"/>
      <c r="M4" s="25"/>
    </row>
    <row r="6" spans="1:13" ht="15" x14ac:dyDescent="0.2">
      <c r="E6" s="27" t="s">
        <v>13</v>
      </c>
    </row>
    <row r="7" spans="1:13" ht="15" x14ac:dyDescent="0.2">
      <c r="E7" s="27" t="s">
        <v>14</v>
      </c>
    </row>
    <row r="8" spans="1:13" ht="15" x14ac:dyDescent="0.2">
      <c r="E8" s="27" t="s">
        <v>15</v>
      </c>
    </row>
    <row r="9" spans="1:13" ht="15" x14ac:dyDescent="0.2">
      <c r="E9" s="27" t="s">
        <v>16</v>
      </c>
    </row>
    <row r="10" spans="1:13" ht="15" x14ac:dyDescent="0.2">
      <c r="E10" s="27" t="s">
        <v>16</v>
      </c>
    </row>
    <row r="11" spans="1:13" ht="15" x14ac:dyDescent="0.2">
      <c r="E11" s="27" t="s">
        <v>17</v>
      </c>
    </row>
    <row r="12" spans="1:13" ht="15" x14ac:dyDescent="0.2">
      <c r="E12" s="27"/>
    </row>
    <row r="14" spans="1:13" ht="18" x14ac:dyDescent="0.25">
      <c r="A14" s="28" t="s">
        <v>18</v>
      </c>
      <c r="B14" s="28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6.5703125" style="5" bestFit="1" customWidth="1"/>
    <col min="5" max="5" width="22.7109375" style="4" bestFit="1" customWidth="1"/>
    <col min="6" max="6" width="17.28515625" style="4" bestFit="1" customWidth="1"/>
    <col min="7" max="9" width="2.140625" style="3" customWidth="1"/>
    <col min="10" max="10" width="4.85546875" style="3" customWidth="1"/>
    <col min="11" max="11" width="7.85546875" style="8" bestFit="1" customWidth="1"/>
    <col min="12" max="12" width="6.42578125" style="9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26" t="s">
        <v>165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s="2" customFormat="1" ht="62.1" customHeight="1" thickBot="1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12.75" customHeight="1" x14ac:dyDescent="0.2">
      <c r="A3" s="20" t="s">
        <v>0</v>
      </c>
      <c r="B3" s="22" t="s">
        <v>7</v>
      </c>
      <c r="C3" s="22" t="s">
        <v>11</v>
      </c>
      <c r="D3" s="11"/>
      <c r="E3" s="19" t="s">
        <v>4</v>
      </c>
      <c r="F3" s="19" t="s">
        <v>8</v>
      </c>
      <c r="G3" s="19"/>
      <c r="H3" s="19"/>
      <c r="I3" s="19"/>
      <c r="J3" s="19"/>
      <c r="K3" s="11" t="s">
        <v>20</v>
      </c>
      <c r="L3" s="11" t="s">
        <v>3</v>
      </c>
      <c r="M3" s="24" t="s">
        <v>2</v>
      </c>
    </row>
    <row r="4" spans="1:13" s="1" customFormat="1" ht="21" customHeight="1" thickBot="1" x14ac:dyDescent="0.25">
      <c r="A4" s="21"/>
      <c r="B4" s="23"/>
      <c r="C4" s="23"/>
      <c r="D4" s="12"/>
      <c r="E4" s="23"/>
      <c r="F4" s="23"/>
      <c r="G4" s="10">
        <v>1</v>
      </c>
      <c r="H4" s="10">
        <v>2</v>
      </c>
      <c r="I4" s="10">
        <v>3</v>
      </c>
      <c r="J4" s="10" t="s">
        <v>5</v>
      </c>
      <c r="K4" s="12"/>
      <c r="L4" s="12"/>
      <c r="M4" s="25"/>
    </row>
    <row r="6" spans="1:13" ht="15" x14ac:dyDescent="0.2">
      <c r="E6" s="27" t="s">
        <v>13</v>
      </c>
    </row>
    <row r="7" spans="1:13" ht="15" x14ac:dyDescent="0.2">
      <c r="E7" s="27" t="s">
        <v>14</v>
      </c>
    </row>
    <row r="8" spans="1:13" ht="15" x14ac:dyDescent="0.2">
      <c r="E8" s="27" t="s">
        <v>15</v>
      </c>
    </row>
    <row r="9" spans="1:13" ht="15" x14ac:dyDescent="0.2">
      <c r="E9" s="27" t="s">
        <v>16</v>
      </c>
    </row>
    <row r="10" spans="1:13" ht="15" x14ac:dyDescent="0.2">
      <c r="E10" s="27" t="s">
        <v>16</v>
      </c>
    </row>
    <row r="11" spans="1:13" ht="15" x14ac:dyDescent="0.2">
      <c r="E11" s="27" t="s">
        <v>17</v>
      </c>
    </row>
    <row r="12" spans="1:13" ht="15" x14ac:dyDescent="0.2">
      <c r="E12" s="27"/>
    </row>
    <row r="14" spans="1:13" ht="18" x14ac:dyDescent="0.25">
      <c r="A14" s="28" t="s">
        <v>18</v>
      </c>
      <c r="B14" s="28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8.5703125" style="9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26" t="s">
        <v>153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s="2" customFormat="1" ht="62.1" customHeight="1" thickBot="1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12.75" customHeight="1" x14ac:dyDescent="0.2">
      <c r="A3" s="20" t="s">
        <v>0</v>
      </c>
      <c r="B3" s="22" t="s">
        <v>7</v>
      </c>
      <c r="C3" s="22" t="s">
        <v>11</v>
      </c>
      <c r="D3" s="11" t="s">
        <v>22</v>
      </c>
      <c r="E3" s="19" t="s">
        <v>4</v>
      </c>
      <c r="F3" s="19" t="s">
        <v>8</v>
      </c>
      <c r="G3" s="19" t="s">
        <v>23</v>
      </c>
      <c r="H3" s="19"/>
      <c r="I3" s="19"/>
      <c r="J3" s="19"/>
      <c r="K3" s="11" t="s">
        <v>20</v>
      </c>
      <c r="L3" s="11" t="s">
        <v>3</v>
      </c>
      <c r="M3" s="24" t="s">
        <v>2</v>
      </c>
    </row>
    <row r="4" spans="1:13" s="1" customFormat="1" ht="21" customHeight="1" thickBot="1" x14ac:dyDescent="0.25">
      <c r="A4" s="21"/>
      <c r="B4" s="23"/>
      <c r="C4" s="23"/>
      <c r="D4" s="12"/>
      <c r="E4" s="23"/>
      <c r="F4" s="23"/>
      <c r="G4" s="10">
        <v>1</v>
      </c>
      <c r="H4" s="10">
        <v>2</v>
      </c>
      <c r="I4" s="10">
        <v>3</v>
      </c>
      <c r="J4" s="10" t="s">
        <v>5</v>
      </c>
      <c r="K4" s="12"/>
      <c r="L4" s="12"/>
      <c r="M4" s="25"/>
    </row>
    <row r="5" spans="1:13" ht="15" x14ac:dyDescent="0.2">
      <c r="A5" s="29" t="s">
        <v>81</v>
      </c>
      <c r="B5" s="30"/>
      <c r="C5" s="30"/>
      <c r="D5" s="30"/>
      <c r="E5" s="30"/>
      <c r="F5" s="30"/>
      <c r="G5" s="30"/>
      <c r="H5" s="30"/>
      <c r="I5" s="30"/>
      <c r="J5" s="30"/>
    </row>
    <row r="6" spans="1:13" x14ac:dyDescent="0.2">
      <c r="A6" s="31" t="s">
        <v>155</v>
      </c>
      <c r="B6" s="31" t="s">
        <v>156</v>
      </c>
      <c r="C6" s="31" t="s">
        <v>157</v>
      </c>
      <c r="D6" s="32" t="str">
        <f>"0,5555"</f>
        <v>0,5555</v>
      </c>
      <c r="E6" s="31" t="s">
        <v>55</v>
      </c>
      <c r="F6" s="31" t="s">
        <v>60</v>
      </c>
      <c r="G6" s="34" t="s">
        <v>97</v>
      </c>
      <c r="H6" s="34" t="s">
        <v>122</v>
      </c>
      <c r="I6" s="34" t="s">
        <v>158</v>
      </c>
      <c r="J6" s="33"/>
      <c r="K6" s="35" t="str">
        <f>"192,5"</f>
        <v>192,5</v>
      </c>
      <c r="L6" s="36" t="str">
        <f>"109,0724"</f>
        <v>109,0724</v>
      </c>
      <c r="M6" s="31" t="s">
        <v>80</v>
      </c>
    </row>
    <row r="8" spans="1:13" ht="15" x14ac:dyDescent="0.2">
      <c r="A8" s="37" t="s">
        <v>116</v>
      </c>
      <c r="B8" s="38"/>
      <c r="C8" s="38"/>
      <c r="D8" s="38"/>
      <c r="E8" s="38"/>
      <c r="F8" s="38"/>
      <c r="G8" s="38"/>
      <c r="H8" s="38"/>
      <c r="I8" s="38"/>
      <c r="J8" s="38"/>
    </row>
    <row r="9" spans="1:13" x14ac:dyDescent="0.2">
      <c r="A9" s="31" t="s">
        <v>160</v>
      </c>
      <c r="B9" s="31" t="s">
        <v>161</v>
      </c>
      <c r="C9" s="31" t="s">
        <v>162</v>
      </c>
      <c r="D9" s="32" t="str">
        <f>"0,5273"</f>
        <v>0,5273</v>
      </c>
      <c r="E9" s="31" t="s">
        <v>55</v>
      </c>
      <c r="F9" s="31" t="s">
        <v>60</v>
      </c>
      <c r="G9" s="34" t="s">
        <v>54</v>
      </c>
      <c r="H9" s="34" t="s">
        <v>163</v>
      </c>
      <c r="I9" s="34" t="s">
        <v>164</v>
      </c>
      <c r="J9" s="33"/>
      <c r="K9" s="35" t="str">
        <f>"215,0"</f>
        <v>215,0</v>
      </c>
      <c r="L9" s="36" t="str">
        <f>"113,3695"</f>
        <v>113,3695</v>
      </c>
      <c r="M9" s="31" t="s">
        <v>80</v>
      </c>
    </row>
    <row r="11" spans="1:13" ht="15" x14ac:dyDescent="0.2">
      <c r="E11" s="27" t="s">
        <v>13</v>
      </c>
    </row>
    <row r="12" spans="1:13" ht="15" x14ac:dyDescent="0.2">
      <c r="E12" s="27" t="s">
        <v>14</v>
      </c>
    </row>
    <row r="13" spans="1:13" ht="15" x14ac:dyDescent="0.2">
      <c r="E13" s="27" t="s">
        <v>15</v>
      </c>
    </row>
    <row r="14" spans="1:13" ht="15" x14ac:dyDescent="0.2">
      <c r="E14" s="27" t="s">
        <v>16</v>
      </c>
    </row>
    <row r="15" spans="1:13" ht="15" x14ac:dyDescent="0.2">
      <c r="E15" s="27" t="s">
        <v>16</v>
      </c>
    </row>
    <row r="16" spans="1:13" ht="15" x14ac:dyDescent="0.2">
      <c r="E16" s="27" t="s">
        <v>17</v>
      </c>
    </row>
    <row r="17" spans="1:5" ht="15" x14ac:dyDescent="0.2">
      <c r="E17" s="27"/>
    </row>
    <row r="19" spans="1:5" ht="18" x14ac:dyDescent="0.25">
      <c r="A19" s="28" t="s">
        <v>18</v>
      </c>
      <c r="B19" s="28"/>
    </row>
    <row r="20" spans="1:5" ht="15" x14ac:dyDescent="0.2">
      <c r="A20" s="57" t="s">
        <v>133</v>
      </c>
      <c r="B20" s="57"/>
    </row>
    <row r="21" spans="1:5" ht="14.25" x14ac:dyDescent="0.2">
      <c r="A21" s="59"/>
      <c r="B21" s="60" t="s">
        <v>134</v>
      </c>
    </row>
    <row r="22" spans="1:5" ht="15" x14ac:dyDescent="0.2">
      <c r="A22" s="61" t="s">
        <v>135</v>
      </c>
      <c r="B22" s="61" t="s">
        <v>136</v>
      </c>
      <c r="C22" s="61" t="s">
        <v>137</v>
      </c>
      <c r="D22" s="62" t="s">
        <v>138</v>
      </c>
      <c r="E22" s="61" t="s">
        <v>139</v>
      </c>
    </row>
    <row r="23" spans="1:5" x14ac:dyDescent="0.2">
      <c r="A23" s="58" t="s">
        <v>154</v>
      </c>
      <c r="B23" s="4" t="s">
        <v>140</v>
      </c>
      <c r="C23" s="4" t="s">
        <v>142</v>
      </c>
      <c r="D23" s="63">
        <v>192.5</v>
      </c>
      <c r="E23" s="64">
        <v>109.07241928875401</v>
      </c>
    </row>
    <row r="25" spans="1:5" ht="14.25" x14ac:dyDescent="0.2">
      <c r="A25" s="59"/>
      <c r="B25" s="60" t="s">
        <v>143</v>
      </c>
    </row>
    <row r="26" spans="1:5" ht="15" x14ac:dyDescent="0.2">
      <c r="A26" s="61" t="s">
        <v>135</v>
      </c>
      <c r="B26" s="61" t="s">
        <v>136</v>
      </c>
      <c r="C26" s="61" t="s">
        <v>137</v>
      </c>
      <c r="D26" s="62" t="s">
        <v>138</v>
      </c>
      <c r="E26" s="61" t="s">
        <v>139</v>
      </c>
    </row>
    <row r="27" spans="1:5" x14ac:dyDescent="0.2">
      <c r="A27" s="58" t="s">
        <v>159</v>
      </c>
      <c r="B27" s="4" t="s">
        <v>143</v>
      </c>
      <c r="C27" s="4" t="s">
        <v>146</v>
      </c>
      <c r="D27" s="63">
        <v>215</v>
      </c>
      <c r="E27" s="64">
        <v>113.369500041008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5.140625" style="4" bestFit="1" customWidth="1"/>
    <col min="6" max="6" width="34.42578125" style="4" bestFit="1" customWidth="1"/>
    <col min="7" max="9" width="5.5703125" style="3" customWidth="1"/>
    <col min="10" max="10" width="4.85546875" style="3" customWidth="1"/>
    <col min="11" max="11" width="7.85546875" style="8" bestFit="1" customWidth="1"/>
    <col min="12" max="12" width="8.5703125" style="9" bestFit="1" customWidth="1"/>
    <col min="13" max="13" width="21" style="4" bestFit="1" customWidth="1"/>
    <col min="14" max="16384" width="9.140625" style="3"/>
  </cols>
  <sheetData>
    <row r="1" spans="1:13" s="2" customFormat="1" ht="29.1" customHeight="1" x14ac:dyDescent="0.2">
      <c r="A1" s="26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s="2" customFormat="1" ht="62.1" customHeight="1" thickBot="1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12.75" customHeight="1" x14ac:dyDescent="0.2">
      <c r="A3" s="20" t="s">
        <v>0</v>
      </c>
      <c r="B3" s="22" t="s">
        <v>7</v>
      </c>
      <c r="C3" s="22" t="s">
        <v>11</v>
      </c>
      <c r="D3" s="11" t="s">
        <v>22</v>
      </c>
      <c r="E3" s="19" t="s">
        <v>4</v>
      </c>
      <c r="F3" s="19" t="s">
        <v>8</v>
      </c>
      <c r="G3" s="19" t="s">
        <v>23</v>
      </c>
      <c r="H3" s="19"/>
      <c r="I3" s="19"/>
      <c r="J3" s="19"/>
      <c r="K3" s="11" t="s">
        <v>20</v>
      </c>
      <c r="L3" s="11" t="s">
        <v>3</v>
      </c>
      <c r="M3" s="24" t="s">
        <v>2</v>
      </c>
    </row>
    <row r="4" spans="1:13" s="1" customFormat="1" ht="21" customHeight="1" thickBot="1" x14ac:dyDescent="0.25">
      <c r="A4" s="21"/>
      <c r="B4" s="23"/>
      <c r="C4" s="23"/>
      <c r="D4" s="12"/>
      <c r="E4" s="23"/>
      <c r="F4" s="23"/>
      <c r="G4" s="10">
        <v>1</v>
      </c>
      <c r="H4" s="10">
        <v>2</v>
      </c>
      <c r="I4" s="10">
        <v>3</v>
      </c>
      <c r="J4" s="10" t="s">
        <v>5</v>
      </c>
      <c r="K4" s="12"/>
      <c r="L4" s="12"/>
      <c r="M4" s="25"/>
    </row>
    <row r="5" spans="1:13" ht="15" x14ac:dyDescent="0.2">
      <c r="A5" s="29" t="s">
        <v>24</v>
      </c>
      <c r="B5" s="30"/>
      <c r="C5" s="30"/>
      <c r="D5" s="30"/>
      <c r="E5" s="30"/>
      <c r="F5" s="30"/>
      <c r="G5" s="30"/>
      <c r="H5" s="30"/>
      <c r="I5" s="30"/>
      <c r="J5" s="30"/>
    </row>
    <row r="6" spans="1:13" x14ac:dyDescent="0.2">
      <c r="A6" s="31" t="s">
        <v>26</v>
      </c>
      <c r="B6" s="31" t="s">
        <v>27</v>
      </c>
      <c r="C6" s="31" t="s">
        <v>28</v>
      </c>
      <c r="D6" s="32" t="str">
        <f>"0,8330"</f>
        <v>0,8330</v>
      </c>
      <c r="E6" s="31" t="s">
        <v>29</v>
      </c>
      <c r="F6" s="31" t="s">
        <v>30</v>
      </c>
      <c r="G6" s="34" t="s">
        <v>31</v>
      </c>
      <c r="H6" s="34" t="s">
        <v>32</v>
      </c>
      <c r="I6" s="34" t="s">
        <v>33</v>
      </c>
      <c r="J6" s="33"/>
      <c r="K6" s="35" t="str">
        <f>"120,0"</f>
        <v>120,0</v>
      </c>
      <c r="L6" s="36" t="str">
        <f>"99,9600"</f>
        <v>99,9600</v>
      </c>
      <c r="M6" s="31" t="s">
        <v>34</v>
      </c>
    </row>
    <row r="8" spans="1:13" ht="15" x14ac:dyDescent="0.2">
      <c r="A8" s="37" t="s">
        <v>35</v>
      </c>
      <c r="B8" s="38"/>
      <c r="C8" s="38"/>
      <c r="D8" s="38"/>
      <c r="E8" s="38"/>
      <c r="F8" s="38"/>
      <c r="G8" s="38"/>
      <c r="H8" s="38"/>
      <c r="I8" s="38"/>
      <c r="J8" s="38"/>
    </row>
    <row r="9" spans="1:13" x14ac:dyDescent="0.2">
      <c r="A9" s="31" t="s">
        <v>37</v>
      </c>
      <c r="B9" s="31" t="s">
        <v>38</v>
      </c>
      <c r="C9" s="31" t="s">
        <v>39</v>
      </c>
      <c r="D9" s="32" t="str">
        <f>"0,6701"</f>
        <v>0,6701</v>
      </c>
      <c r="E9" s="31" t="s">
        <v>40</v>
      </c>
      <c r="F9" s="31" t="s">
        <v>41</v>
      </c>
      <c r="G9" s="34" t="s">
        <v>42</v>
      </c>
      <c r="H9" s="33" t="s">
        <v>43</v>
      </c>
      <c r="I9" s="34" t="s">
        <v>43</v>
      </c>
      <c r="J9" s="33"/>
      <c r="K9" s="35" t="str">
        <f>"90,0"</f>
        <v>90,0</v>
      </c>
      <c r="L9" s="36" t="str">
        <f>"60,3090"</f>
        <v>60,3090</v>
      </c>
      <c r="M9" s="31" t="s">
        <v>44</v>
      </c>
    </row>
    <row r="11" spans="1:13" ht="15" x14ac:dyDescent="0.2">
      <c r="A11" s="37" t="s">
        <v>45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3" x14ac:dyDescent="0.2">
      <c r="A12" s="39" t="s">
        <v>47</v>
      </c>
      <c r="B12" s="39" t="s">
        <v>48</v>
      </c>
      <c r="C12" s="39" t="s">
        <v>49</v>
      </c>
      <c r="D12" s="40" t="str">
        <f>"0,6257"</f>
        <v>0,6257</v>
      </c>
      <c r="E12" s="39" t="s">
        <v>50</v>
      </c>
      <c r="F12" s="39" t="s">
        <v>51</v>
      </c>
      <c r="G12" s="42" t="s">
        <v>52</v>
      </c>
      <c r="H12" s="42" t="s">
        <v>53</v>
      </c>
      <c r="I12" s="42" t="s">
        <v>54</v>
      </c>
      <c r="J12" s="41"/>
      <c r="K12" s="43" t="str">
        <f>"200,0"</f>
        <v>200,0</v>
      </c>
      <c r="L12" s="44" t="str">
        <f>"125,1400"</f>
        <v>125,1400</v>
      </c>
      <c r="M12" s="39" t="s">
        <v>55</v>
      </c>
    </row>
    <row r="13" spans="1:13" x14ac:dyDescent="0.2">
      <c r="A13" s="45" t="s">
        <v>57</v>
      </c>
      <c r="B13" s="45" t="s">
        <v>58</v>
      </c>
      <c r="C13" s="45" t="s">
        <v>59</v>
      </c>
      <c r="D13" s="46" t="str">
        <f>"0,6268"</f>
        <v>0,6268</v>
      </c>
      <c r="E13" s="45" t="s">
        <v>55</v>
      </c>
      <c r="F13" s="45" t="s">
        <v>60</v>
      </c>
      <c r="G13" s="48" t="s">
        <v>61</v>
      </c>
      <c r="H13" s="48" t="s">
        <v>32</v>
      </c>
      <c r="I13" s="47" t="s">
        <v>62</v>
      </c>
      <c r="J13" s="47"/>
      <c r="K13" s="49" t="str">
        <f>"115,0"</f>
        <v>115,0</v>
      </c>
      <c r="L13" s="50" t="str">
        <f>"74,3165"</f>
        <v>74,3165</v>
      </c>
      <c r="M13" s="45" t="s">
        <v>63</v>
      </c>
    </row>
    <row r="14" spans="1:13" x14ac:dyDescent="0.2">
      <c r="A14" s="51" t="s">
        <v>65</v>
      </c>
      <c r="B14" s="51" t="s">
        <v>66</v>
      </c>
      <c r="C14" s="51" t="s">
        <v>67</v>
      </c>
      <c r="D14" s="52" t="str">
        <f>"0,6570"</f>
        <v>0,6570</v>
      </c>
      <c r="E14" s="51" t="s">
        <v>68</v>
      </c>
      <c r="F14" s="51" t="s">
        <v>60</v>
      </c>
      <c r="G14" s="54" t="s">
        <v>69</v>
      </c>
      <c r="H14" s="53" t="s">
        <v>70</v>
      </c>
      <c r="I14" s="53"/>
      <c r="J14" s="53"/>
      <c r="K14" s="55" t="str">
        <f>"100,0"</f>
        <v>100,0</v>
      </c>
      <c r="L14" s="56" t="str">
        <f>"137,1816"</f>
        <v>137,1816</v>
      </c>
      <c r="M14" s="51" t="s">
        <v>71</v>
      </c>
    </row>
    <row r="16" spans="1:13" ht="15" x14ac:dyDescent="0.2">
      <c r="A16" s="37" t="s">
        <v>72</v>
      </c>
      <c r="B16" s="38"/>
      <c r="C16" s="38"/>
      <c r="D16" s="38"/>
      <c r="E16" s="38"/>
      <c r="F16" s="38"/>
      <c r="G16" s="38"/>
      <c r="H16" s="38"/>
      <c r="I16" s="38"/>
      <c r="J16" s="38"/>
    </row>
    <row r="17" spans="1:13" x14ac:dyDescent="0.2">
      <c r="A17" s="31" t="s">
        <v>74</v>
      </c>
      <c r="B17" s="31" t="s">
        <v>75</v>
      </c>
      <c r="C17" s="31" t="s">
        <v>76</v>
      </c>
      <c r="D17" s="32" t="str">
        <f>"0,5865"</f>
        <v>0,5865</v>
      </c>
      <c r="E17" s="31" t="s">
        <v>77</v>
      </c>
      <c r="F17" s="31" t="s">
        <v>78</v>
      </c>
      <c r="G17" s="34" t="s">
        <v>52</v>
      </c>
      <c r="H17" s="34" t="s">
        <v>53</v>
      </c>
      <c r="I17" s="34" t="s">
        <v>79</v>
      </c>
      <c r="J17" s="33"/>
      <c r="K17" s="35" t="str">
        <f>"205,0"</f>
        <v>205,0</v>
      </c>
      <c r="L17" s="36" t="str">
        <f>"120,2325"</f>
        <v>120,2325</v>
      </c>
      <c r="M17" s="31" t="s">
        <v>80</v>
      </c>
    </row>
    <row r="19" spans="1:13" ht="15" x14ac:dyDescent="0.2">
      <c r="A19" s="37" t="s">
        <v>81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3" x14ac:dyDescent="0.2">
      <c r="A20" s="39" t="s">
        <v>83</v>
      </c>
      <c r="B20" s="39" t="s">
        <v>84</v>
      </c>
      <c r="C20" s="39" t="s">
        <v>85</v>
      </c>
      <c r="D20" s="40" t="str">
        <f>"0,5540"</f>
        <v>0,5540</v>
      </c>
      <c r="E20" s="39" t="s">
        <v>86</v>
      </c>
      <c r="F20" s="39" t="s">
        <v>60</v>
      </c>
      <c r="G20" s="42" t="s">
        <v>87</v>
      </c>
      <c r="H20" s="42" t="s">
        <v>88</v>
      </c>
      <c r="I20" s="41" t="s">
        <v>89</v>
      </c>
      <c r="J20" s="41"/>
      <c r="K20" s="43" t="str">
        <f>"177,5"</f>
        <v>177,5</v>
      </c>
      <c r="L20" s="44" t="str">
        <f>"99,3184"</f>
        <v>99,3184</v>
      </c>
      <c r="M20" s="39" t="s">
        <v>90</v>
      </c>
    </row>
    <row r="21" spans="1:13" x14ac:dyDescent="0.2">
      <c r="A21" s="45" t="s">
        <v>92</v>
      </c>
      <c r="B21" s="45" t="s">
        <v>93</v>
      </c>
      <c r="C21" s="45" t="s">
        <v>94</v>
      </c>
      <c r="D21" s="46" t="str">
        <f>"0,5654"</f>
        <v>0,5654</v>
      </c>
      <c r="E21" s="45" t="s">
        <v>55</v>
      </c>
      <c r="F21" s="45" t="s">
        <v>60</v>
      </c>
      <c r="G21" s="48" t="s">
        <v>95</v>
      </c>
      <c r="H21" s="48" t="s">
        <v>96</v>
      </c>
      <c r="I21" s="47" t="s">
        <v>97</v>
      </c>
      <c r="J21" s="47"/>
      <c r="K21" s="49" t="str">
        <f>"155,0"</f>
        <v>155,0</v>
      </c>
      <c r="L21" s="50" t="str">
        <f>"87,6370"</f>
        <v>87,6370</v>
      </c>
      <c r="M21" s="45" t="s">
        <v>98</v>
      </c>
    </row>
    <row r="22" spans="1:13" x14ac:dyDescent="0.2">
      <c r="A22" s="51" t="s">
        <v>100</v>
      </c>
      <c r="B22" s="51" t="s">
        <v>101</v>
      </c>
      <c r="C22" s="51" t="s">
        <v>102</v>
      </c>
      <c r="D22" s="52" t="str">
        <f>"0,5701"</f>
        <v>0,5701</v>
      </c>
      <c r="E22" s="51" t="s">
        <v>55</v>
      </c>
      <c r="F22" s="51" t="s">
        <v>103</v>
      </c>
      <c r="G22" s="54" t="s">
        <v>104</v>
      </c>
      <c r="H22" s="53" t="s">
        <v>105</v>
      </c>
      <c r="I22" s="54" t="s">
        <v>105</v>
      </c>
      <c r="J22" s="53"/>
      <c r="K22" s="55" t="str">
        <f>"142,5"</f>
        <v>142,5</v>
      </c>
      <c r="L22" s="56" t="str">
        <f>"81,2393"</f>
        <v>81,2393</v>
      </c>
      <c r="M22" s="51" t="s">
        <v>106</v>
      </c>
    </row>
    <row r="24" spans="1:13" ht="15" x14ac:dyDescent="0.2">
      <c r="A24" s="37" t="s">
        <v>107</v>
      </c>
      <c r="B24" s="38"/>
      <c r="C24" s="38"/>
      <c r="D24" s="38"/>
      <c r="E24" s="38"/>
      <c r="F24" s="38"/>
      <c r="G24" s="38"/>
      <c r="H24" s="38"/>
      <c r="I24" s="38"/>
      <c r="J24" s="38"/>
    </row>
    <row r="25" spans="1:13" x14ac:dyDescent="0.2">
      <c r="A25" s="31" t="s">
        <v>109</v>
      </c>
      <c r="B25" s="31" t="s">
        <v>110</v>
      </c>
      <c r="C25" s="31" t="s">
        <v>111</v>
      </c>
      <c r="D25" s="32" t="str">
        <f>"0,5370"</f>
        <v>0,5370</v>
      </c>
      <c r="E25" s="31" t="s">
        <v>112</v>
      </c>
      <c r="F25" s="31" t="s">
        <v>113</v>
      </c>
      <c r="G25" s="34" t="s">
        <v>97</v>
      </c>
      <c r="H25" s="34" t="s">
        <v>114</v>
      </c>
      <c r="I25" s="33"/>
      <c r="J25" s="33"/>
      <c r="K25" s="35" t="str">
        <f>"167,5"</f>
        <v>167,5</v>
      </c>
      <c r="L25" s="36" t="str">
        <f>"91,5666"</f>
        <v>91,5666</v>
      </c>
      <c r="M25" s="31" t="s">
        <v>115</v>
      </c>
    </row>
    <row r="27" spans="1:13" ht="15" x14ac:dyDescent="0.2">
      <c r="A27" s="37" t="s">
        <v>116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3" x14ac:dyDescent="0.2">
      <c r="A28" s="39" t="s">
        <v>118</v>
      </c>
      <c r="B28" s="39" t="s">
        <v>119</v>
      </c>
      <c r="C28" s="39" t="s">
        <v>120</v>
      </c>
      <c r="D28" s="40" t="str">
        <f>"0,5224"</f>
        <v>0,5224</v>
      </c>
      <c r="E28" s="39" t="s">
        <v>55</v>
      </c>
      <c r="F28" s="39" t="s">
        <v>60</v>
      </c>
      <c r="G28" s="42" t="s">
        <v>97</v>
      </c>
      <c r="H28" s="42" t="s">
        <v>121</v>
      </c>
      <c r="I28" s="42" t="s">
        <v>122</v>
      </c>
      <c r="J28" s="41"/>
      <c r="K28" s="43" t="str">
        <f>"180,0"</f>
        <v>180,0</v>
      </c>
      <c r="L28" s="44" t="str">
        <f>"94,0320"</f>
        <v>94,0320</v>
      </c>
      <c r="M28" s="39" t="s">
        <v>123</v>
      </c>
    </row>
    <row r="29" spans="1:13" x14ac:dyDescent="0.2">
      <c r="A29" s="51" t="s">
        <v>125</v>
      </c>
      <c r="B29" s="51" t="s">
        <v>126</v>
      </c>
      <c r="C29" s="51" t="s">
        <v>127</v>
      </c>
      <c r="D29" s="52" t="str">
        <f>"0,5270"</f>
        <v>0,5270</v>
      </c>
      <c r="E29" s="51" t="s">
        <v>128</v>
      </c>
      <c r="F29" s="51" t="s">
        <v>129</v>
      </c>
      <c r="G29" s="54" t="s">
        <v>130</v>
      </c>
      <c r="H29" s="54" t="s">
        <v>97</v>
      </c>
      <c r="I29" s="53" t="s">
        <v>131</v>
      </c>
      <c r="J29" s="53"/>
      <c r="K29" s="55" t="str">
        <f>"165,0"</f>
        <v>165,0</v>
      </c>
      <c r="L29" s="56" t="str">
        <f>"101,9982"</f>
        <v>101,9982</v>
      </c>
      <c r="M29" s="51" t="s">
        <v>132</v>
      </c>
    </row>
    <row r="31" spans="1:13" ht="15" x14ac:dyDescent="0.2">
      <c r="E31" s="27" t="s">
        <v>13</v>
      </c>
    </row>
    <row r="32" spans="1:13" ht="15" x14ac:dyDescent="0.2">
      <c r="E32" s="27" t="s">
        <v>14</v>
      </c>
    </row>
    <row r="33" spans="1:5" ht="15" x14ac:dyDescent="0.2">
      <c r="E33" s="27" t="s">
        <v>15</v>
      </c>
    </row>
    <row r="34" spans="1:5" ht="15" x14ac:dyDescent="0.2">
      <c r="E34" s="27" t="s">
        <v>16</v>
      </c>
    </row>
    <row r="35" spans="1:5" ht="15" x14ac:dyDescent="0.2">
      <c r="E35" s="27" t="s">
        <v>16</v>
      </c>
    </row>
    <row r="36" spans="1:5" ht="15" x14ac:dyDescent="0.2">
      <c r="E36" s="27" t="s">
        <v>17</v>
      </c>
    </row>
    <row r="37" spans="1:5" ht="15" x14ac:dyDescent="0.2">
      <c r="E37" s="27"/>
    </row>
    <row r="39" spans="1:5" ht="18" x14ac:dyDescent="0.25">
      <c r="A39" s="28" t="s">
        <v>18</v>
      </c>
      <c r="B39" s="28"/>
    </row>
    <row r="40" spans="1:5" ht="15" x14ac:dyDescent="0.2">
      <c r="A40" s="57" t="s">
        <v>133</v>
      </c>
      <c r="B40" s="57"/>
    </row>
    <row r="41" spans="1:5" ht="14.25" x14ac:dyDescent="0.2">
      <c r="A41" s="59"/>
      <c r="B41" s="60" t="s">
        <v>134</v>
      </c>
    </row>
    <row r="42" spans="1:5" ht="15" x14ac:dyDescent="0.2">
      <c r="A42" s="61" t="s">
        <v>135</v>
      </c>
      <c r="B42" s="61" t="s">
        <v>136</v>
      </c>
      <c r="C42" s="61" t="s">
        <v>137</v>
      </c>
      <c r="D42" s="62" t="s">
        <v>138</v>
      </c>
      <c r="E42" s="61" t="s">
        <v>139</v>
      </c>
    </row>
    <row r="43" spans="1:5" x14ac:dyDescent="0.2">
      <c r="A43" s="58" t="s">
        <v>25</v>
      </c>
      <c r="B43" s="4" t="s">
        <v>140</v>
      </c>
      <c r="C43" s="4" t="s">
        <v>141</v>
      </c>
      <c r="D43" s="63">
        <v>120</v>
      </c>
      <c r="E43" s="64">
        <v>99.960000514984102</v>
      </c>
    </row>
    <row r="44" spans="1:5" x14ac:dyDescent="0.2">
      <c r="A44" s="58" t="s">
        <v>82</v>
      </c>
      <c r="B44" s="4" t="s">
        <v>140</v>
      </c>
      <c r="C44" s="4" t="s">
        <v>142</v>
      </c>
      <c r="D44" s="63">
        <v>177.5</v>
      </c>
      <c r="E44" s="64">
        <v>99.318353590369199</v>
      </c>
    </row>
    <row r="46" spans="1:5" ht="14.25" x14ac:dyDescent="0.2">
      <c r="A46" s="59"/>
      <c r="B46" s="60" t="s">
        <v>143</v>
      </c>
    </row>
    <row r="47" spans="1:5" ht="15" x14ac:dyDescent="0.2">
      <c r="A47" s="61" t="s">
        <v>135</v>
      </c>
      <c r="B47" s="61" t="s">
        <v>136</v>
      </c>
      <c r="C47" s="61" t="s">
        <v>137</v>
      </c>
      <c r="D47" s="62" t="s">
        <v>138</v>
      </c>
      <c r="E47" s="61" t="s">
        <v>139</v>
      </c>
    </row>
    <row r="48" spans="1:5" x14ac:dyDescent="0.2">
      <c r="A48" s="58" t="s">
        <v>46</v>
      </c>
      <c r="B48" s="4" t="s">
        <v>143</v>
      </c>
      <c r="C48" s="4" t="s">
        <v>144</v>
      </c>
      <c r="D48" s="63">
        <v>200</v>
      </c>
      <c r="E48" s="64">
        <v>125.139999389648</v>
      </c>
    </row>
    <row r="49" spans="1:5" x14ac:dyDescent="0.2">
      <c r="A49" s="58" t="s">
        <v>73</v>
      </c>
      <c r="B49" s="4" t="s">
        <v>143</v>
      </c>
      <c r="C49" s="4" t="s">
        <v>145</v>
      </c>
      <c r="D49" s="63">
        <v>205</v>
      </c>
      <c r="E49" s="64">
        <v>120.232497751713</v>
      </c>
    </row>
    <row r="50" spans="1:5" x14ac:dyDescent="0.2">
      <c r="A50" s="58" t="s">
        <v>117</v>
      </c>
      <c r="B50" s="4" t="s">
        <v>143</v>
      </c>
      <c r="C50" s="4" t="s">
        <v>146</v>
      </c>
      <c r="D50" s="63">
        <v>180</v>
      </c>
      <c r="E50" s="64">
        <v>94.032003879547105</v>
      </c>
    </row>
    <row r="51" spans="1:5" x14ac:dyDescent="0.2">
      <c r="A51" s="58" t="s">
        <v>91</v>
      </c>
      <c r="B51" s="4" t="s">
        <v>143</v>
      </c>
      <c r="C51" s="4" t="s">
        <v>142</v>
      </c>
      <c r="D51" s="63">
        <v>155</v>
      </c>
      <c r="E51" s="64">
        <v>87.637000679969802</v>
      </c>
    </row>
    <row r="52" spans="1:5" x14ac:dyDescent="0.2">
      <c r="A52" s="58" t="s">
        <v>99</v>
      </c>
      <c r="B52" s="4" t="s">
        <v>143</v>
      </c>
      <c r="C52" s="4" t="s">
        <v>142</v>
      </c>
      <c r="D52" s="63">
        <v>142.5</v>
      </c>
      <c r="E52" s="64">
        <v>81.239251345395999</v>
      </c>
    </row>
    <row r="53" spans="1:5" x14ac:dyDescent="0.2">
      <c r="A53" s="58" t="s">
        <v>36</v>
      </c>
      <c r="B53" s="4" t="s">
        <v>143</v>
      </c>
      <c r="C53" s="4" t="s">
        <v>147</v>
      </c>
      <c r="D53" s="63">
        <v>90</v>
      </c>
      <c r="E53" s="64">
        <v>60.308997631072998</v>
      </c>
    </row>
    <row r="55" spans="1:5" ht="14.25" x14ac:dyDescent="0.2">
      <c r="A55" s="59"/>
      <c r="B55" s="60" t="s">
        <v>148</v>
      </c>
    </row>
    <row r="56" spans="1:5" ht="15" x14ac:dyDescent="0.2">
      <c r="A56" s="61" t="s">
        <v>135</v>
      </c>
      <c r="B56" s="61" t="s">
        <v>136</v>
      </c>
      <c r="C56" s="61" t="s">
        <v>137</v>
      </c>
      <c r="D56" s="62" t="s">
        <v>138</v>
      </c>
      <c r="E56" s="61" t="s">
        <v>139</v>
      </c>
    </row>
    <row r="57" spans="1:5" x14ac:dyDescent="0.2">
      <c r="A57" s="58" t="s">
        <v>64</v>
      </c>
      <c r="B57" s="4" t="s">
        <v>149</v>
      </c>
      <c r="C57" s="4" t="s">
        <v>144</v>
      </c>
      <c r="D57" s="63">
        <v>100</v>
      </c>
      <c r="E57" s="64">
        <v>137.18160109519999</v>
      </c>
    </row>
    <row r="58" spans="1:5" x14ac:dyDescent="0.2">
      <c r="A58" s="58" t="s">
        <v>124</v>
      </c>
      <c r="B58" s="4" t="s">
        <v>150</v>
      </c>
      <c r="C58" s="4" t="s">
        <v>146</v>
      </c>
      <c r="D58" s="63">
        <v>165</v>
      </c>
      <c r="E58" s="64">
        <v>101.998216938078</v>
      </c>
    </row>
    <row r="59" spans="1:5" x14ac:dyDescent="0.2">
      <c r="A59" s="58" t="s">
        <v>108</v>
      </c>
      <c r="B59" s="4" t="s">
        <v>151</v>
      </c>
      <c r="C59" s="4" t="s">
        <v>152</v>
      </c>
      <c r="D59" s="63">
        <v>167.5</v>
      </c>
      <c r="E59" s="64">
        <v>91.566555081307897</v>
      </c>
    </row>
    <row r="60" spans="1:5" x14ac:dyDescent="0.2">
      <c r="A60" s="58" t="s">
        <v>56</v>
      </c>
      <c r="B60" s="4" t="s">
        <v>151</v>
      </c>
      <c r="C60" s="4" t="s">
        <v>144</v>
      </c>
      <c r="D60" s="63">
        <v>115</v>
      </c>
      <c r="E60" s="64">
        <v>74.316542079150693</v>
      </c>
    </row>
  </sheetData>
  <mergeCells count="18">
    <mergeCell ref="A8:J8"/>
    <mergeCell ref="A11:J11"/>
    <mergeCell ref="A16:J16"/>
    <mergeCell ref="A19:J19"/>
    <mergeCell ref="A24:J24"/>
    <mergeCell ref="A27:J27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6.5703125" style="5" bestFit="1" customWidth="1"/>
    <col min="5" max="5" width="22.7109375" style="4" bestFit="1" customWidth="1"/>
    <col min="6" max="6" width="17.28515625" style="4" bestFit="1" customWidth="1"/>
    <col min="7" max="9" width="2.140625" style="3" customWidth="1"/>
    <col min="10" max="10" width="4.85546875" style="3" customWidth="1"/>
    <col min="11" max="11" width="7.85546875" style="8" bestFit="1" customWidth="1"/>
    <col min="12" max="12" width="6.42578125" style="9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26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s="2" customFormat="1" ht="62.1" customHeight="1" thickBot="1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12.75" customHeight="1" x14ac:dyDescent="0.2">
      <c r="A3" s="20" t="s">
        <v>0</v>
      </c>
      <c r="B3" s="22" t="s">
        <v>7</v>
      </c>
      <c r="C3" s="22" t="s">
        <v>11</v>
      </c>
      <c r="D3" s="11"/>
      <c r="E3" s="19" t="s">
        <v>4</v>
      </c>
      <c r="F3" s="19" t="s">
        <v>8</v>
      </c>
      <c r="G3" s="19"/>
      <c r="H3" s="19"/>
      <c r="I3" s="19"/>
      <c r="J3" s="19"/>
      <c r="K3" s="11" t="s">
        <v>20</v>
      </c>
      <c r="L3" s="11" t="s">
        <v>3</v>
      </c>
      <c r="M3" s="24" t="s">
        <v>2</v>
      </c>
    </row>
    <row r="4" spans="1:13" s="1" customFormat="1" ht="21" customHeight="1" thickBot="1" x14ac:dyDescent="0.25">
      <c r="A4" s="21"/>
      <c r="B4" s="23"/>
      <c r="C4" s="23"/>
      <c r="D4" s="12"/>
      <c r="E4" s="23"/>
      <c r="F4" s="23"/>
      <c r="G4" s="10">
        <v>1</v>
      </c>
      <c r="H4" s="10">
        <v>2</v>
      </c>
      <c r="I4" s="10">
        <v>3</v>
      </c>
      <c r="J4" s="10" t="s">
        <v>5</v>
      </c>
      <c r="K4" s="12"/>
      <c r="L4" s="12"/>
      <c r="M4" s="25"/>
    </row>
    <row r="6" spans="1:13" ht="15" x14ac:dyDescent="0.2">
      <c r="E6" s="27" t="s">
        <v>13</v>
      </c>
    </row>
    <row r="7" spans="1:13" ht="15" x14ac:dyDescent="0.2">
      <c r="E7" s="27" t="s">
        <v>14</v>
      </c>
    </row>
    <row r="8" spans="1:13" ht="15" x14ac:dyDescent="0.2">
      <c r="E8" s="27" t="s">
        <v>15</v>
      </c>
    </row>
    <row r="9" spans="1:13" ht="15" x14ac:dyDescent="0.2">
      <c r="E9" s="27" t="s">
        <v>16</v>
      </c>
    </row>
    <row r="10" spans="1:13" ht="15" x14ac:dyDescent="0.2">
      <c r="E10" s="27" t="s">
        <v>16</v>
      </c>
    </row>
    <row r="11" spans="1:13" ht="15" x14ac:dyDescent="0.2">
      <c r="E11" s="27" t="s">
        <v>17</v>
      </c>
    </row>
    <row r="12" spans="1:13" ht="15" x14ac:dyDescent="0.2">
      <c r="E12" s="27"/>
    </row>
    <row r="14" spans="1:13" ht="18" x14ac:dyDescent="0.25">
      <c r="A14" s="28" t="s">
        <v>18</v>
      </c>
      <c r="B14" s="28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Лист9</vt:lpstr>
      <vt:lpstr>ПРО тяга б.э.</vt:lpstr>
      <vt:lpstr>Люб. тяга б.э.</vt:lpstr>
      <vt:lpstr>ПРО жим софт мн.петельная</vt:lpstr>
      <vt:lpstr>Люб. жим софт мн.петельная</vt:lpstr>
      <vt:lpstr>ПРО жим софт 1 петельная</vt:lpstr>
      <vt:lpstr>ПРО жим б.э.</vt:lpstr>
      <vt:lpstr>Люб. жим б.э.</vt:lpstr>
      <vt:lpstr>ПРО жим мн.слой</vt:lpstr>
      <vt:lpstr>Люб. ПЛ. б.э.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Ян</cp:lastModifiedBy>
  <cp:lastPrinted>2015-07-16T19:10:53Z</cp:lastPrinted>
  <dcterms:created xsi:type="dcterms:W3CDTF">2002-06-16T13:36:44Z</dcterms:created>
  <dcterms:modified xsi:type="dcterms:W3CDTF">2022-08-05T16:38:08Z</dcterms:modified>
</cp:coreProperties>
</file>