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Июль/"/>
    </mc:Choice>
  </mc:AlternateContent>
  <xr:revisionPtr revIDLastSave="0" documentId="13_ncr:1_{F3BD8750-7E52-C24D-B087-403DD801947B}" xr6:coauthVersionLast="45" xr6:coauthVersionMax="45" xr10:uidLastSave="{00000000-0000-0000-0000-000000000000}"/>
  <bookViews>
    <workbookView xWindow="0" yWindow="460" windowWidth="28640" windowHeight="14500" activeTab="5" xr2:uid="{00000000-000D-0000-FFFF-FFFF00000000}"/>
  </bookViews>
  <sheets>
    <sheet name="WRPF ПЛ без экипировки" sheetId="17" r:id="rId1"/>
    <sheet name="WRPF Двоеборье без экип" sheetId="21" r:id="rId2"/>
    <sheet name="WRPF Жим лежа без экип" sheetId="19" r:id="rId3"/>
    <sheet name="WRPF Военный жим" sheetId="18" r:id="rId4"/>
    <sheet name="WRPF Тяга без экипировки" sheetId="20" r:id="rId5"/>
    <sheet name="WRPF Подъем на бицепс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21" l="1"/>
  <c r="O16" i="21"/>
  <c r="P15" i="21"/>
  <c r="O15" i="21"/>
  <c r="P12" i="21"/>
  <c r="O12" i="21"/>
  <c r="P9" i="21"/>
  <c r="O9" i="21"/>
  <c r="L20" i="20"/>
  <c r="K20" i="20"/>
  <c r="L19" i="20"/>
  <c r="K19" i="20"/>
  <c r="L18" i="20"/>
  <c r="K18" i="20"/>
  <c r="L15" i="20"/>
  <c r="K15" i="20"/>
  <c r="L12" i="20"/>
  <c r="K12" i="20"/>
  <c r="L9" i="20"/>
  <c r="K9" i="20"/>
  <c r="L6" i="20"/>
  <c r="K6" i="20"/>
  <c r="L52" i="19"/>
  <c r="K52" i="19"/>
  <c r="L49" i="19"/>
  <c r="K49" i="19"/>
  <c r="L48" i="19"/>
  <c r="K48" i="19"/>
  <c r="L47" i="19"/>
  <c r="K47" i="19"/>
  <c r="L44" i="19"/>
  <c r="K44" i="19"/>
  <c r="L43" i="19"/>
  <c r="K43" i="19"/>
  <c r="L42" i="19"/>
  <c r="K42" i="19"/>
  <c r="L39" i="19"/>
  <c r="K39" i="19"/>
  <c r="L38" i="19"/>
  <c r="K38" i="19"/>
  <c r="L35" i="19"/>
  <c r="K35" i="19"/>
  <c r="L34" i="19"/>
  <c r="K34" i="19"/>
  <c r="L31" i="19"/>
  <c r="K31" i="19"/>
  <c r="L28" i="19"/>
  <c r="K28" i="19"/>
  <c r="L25" i="19"/>
  <c r="K25" i="19"/>
  <c r="L24" i="19"/>
  <c r="K24" i="19"/>
  <c r="L21" i="19"/>
  <c r="K21" i="19"/>
  <c r="L18" i="19"/>
  <c r="K18" i="19"/>
  <c r="L15" i="19"/>
  <c r="K15" i="19"/>
  <c r="L12" i="19"/>
  <c r="K12" i="19"/>
  <c r="L9" i="19"/>
  <c r="K9" i="19"/>
  <c r="L6" i="19"/>
  <c r="K6" i="19"/>
  <c r="L6" i="18"/>
  <c r="K6" i="18"/>
  <c r="T18" i="17"/>
  <c r="S18" i="17"/>
  <c r="T15" i="17"/>
  <c r="S15" i="17"/>
  <c r="T12" i="17"/>
  <c r="S12" i="17"/>
  <c r="T9" i="17"/>
  <c r="T6" i="17"/>
  <c r="S6" i="17"/>
  <c r="L23" i="11"/>
  <c r="K23" i="11"/>
  <c r="L22" i="11"/>
  <c r="K22" i="11"/>
  <c r="L19" i="11"/>
  <c r="K19" i="11"/>
  <c r="L18" i="11"/>
  <c r="K18" i="11"/>
  <c r="L15" i="11"/>
  <c r="K15" i="11"/>
  <c r="L14" i="11"/>
  <c r="K14" i="11"/>
  <c r="L11" i="11"/>
  <c r="K11" i="11"/>
  <c r="L10" i="11"/>
  <c r="K10" i="11"/>
  <c r="L9" i="11"/>
  <c r="K9" i="11"/>
  <c r="L6" i="11"/>
  <c r="K6" i="11"/>
</calcChain>
</file>

<file path=xl/sharedStrings.xml><?xml version="1.0" encoding="utf-8"?>
<sst xmlns="http://schemas.openxmlformats.org/spreadsheetml/2006/main" count="683" uniqueCount="269">
  <si>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</si>
  <si>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</si>
  <si>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</si>
  <si>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</si>
  <si>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</si>
  <si>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</si>
  <si>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</si>
  <si>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ВЕСОВАЯ КАТЕГОРИЯ   52</t>
  </si>
  <si>
    <t>ВЕСОВАЯ КАТЕГОРИЯ   125</t>
  </si>
  <si>
    <t>Поска Борис</t>
  </si>
  <si>
    <t>124,65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</si>
  <si>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</si>
  <si>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</si>
  <si>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</si>
  <si>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</si>
  <si>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</si>
  <si>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Результат </t>
  </si>
  <si>
    <t xml:space="preserve">Gloss </t>
  </si>
  <si>
    <t xml:space="preserve">Мужчины </t>
  </si>
  <si>
    <t xml:space="preserve">Мастера </t>
  </si>
  <si>
    <t xml:space="preserve">Мастера 40 - 49 </t>
  </si>
  <si>
    <t>125</t>
  </si>
  <si>
    <t>Результат</t>
  </si>
  <si>
    <t>1</t>
  </si>
  <si>
    <t>50,0</t>
  </si>
  <si>
    <t>55,0</t>
  </si>
  <si>
    <t>60,0</t>
  </si>
  <si>
    <t>Алексеева Ольга</t>
  </si>
  <si>
    <t>Открытая (25.01.1988)/34</t>
  </si>
  <si>
    <t xml:space="preserve">Гатчина/Ленинградская область </t>
  </si>
  <si>
    <t>ВЕСОВАЯ КАТЕГОРИЯ   60</t>
  </si>
  <si>
    <t>40,0</t>
  </si>
  <si>
    <t>ВЕСОВАЯ КАТЕГОРИЯ   90</t>
  </si>
  <si>
    <t>45,0</t>
  </si>
  <si>
    <t>65,0</t>
  </si>
  <si>
    <t>60</t>
  </si>
  <si>
    <t>90</t>
  </si>
  <si>
    <t>2</t>
  </si>
  <si>
    <t>32,5</t>
  </si>
  <si>
    <t>37,5</t>
  </si>
  <si>
    <t>Андреев Александр</t>
  </si>
  <si>
    <t>87,10</t>
  </si>
  <si>
    <t>72,5</t>
  </si>
  <si>
    <t>77,5</t>
  </si>
  <si>
    <t>82,5</t>
  </si>
  <si>
    <t>80,0</t>
  </si>
  <si>
    <t>90,0</t>
  </si>
  <si>
    <t>97,5</t>
  </si>
  <si>
    <t>100,0</t>
  </si>
  <si>
    <t xml:space="preserve">Юниоры </t>
  </si>
  <si>
    <t xml:space="preserve">Мастера 50 - 59 </t>
  </si>
  <si>
    <t>35,0</t>
  </si>
  <si>
    <t>70,0</t>
  </si>
  <si>
    <t>ВЕСОВАЯ КАТЕГОРИЯ   100</t>
  </si>
  <si>
    <t xml:space="preserve">Санкт-Петербург </t>
  </si>
  <si>
    <t>75,0</t>
  </si>
  <si>
    <t>85,0</t>
  </si>
  <si>
    <t>100</t>
  </si>
  <si>
    <t>ВЕСОВАЯ КАТЕГОРИЯ   75</t>
  </si>
  <si>
    <t>Носковец Владислав</t>
  </si>
  <si>
    <t>Открытая (15.09.1994)/27</t>
  </si>
  <si>
    <t>72,70</t>
  </si>
  <si>
    <t>62,5</t>
  </si>
  <si>
    <t>ВЕСОВАЯ КАТЕГОРИЯ   82.5</t>
  </si>
  <si>
    <t>Шомахов Осман</t>
  </si>
  <si>
    <t>75,80</t>
  </si>
  <si>
    <t>57,5</t>
  </si>
  <si>
    <t>Докучаев Николай</t>
  </si>
  <si>
    <t>76,00</t>
  </si>
  <si>
    <t>Левицкий Игорь</t>
  </si>
  <si>
    <t>Открытая (31.01.1983)/39</t>
  </si>
  <si>
    <t>80,20</t>
  </si>
  <si>
    <t xml:space="preserve">Выборг/Ленинградская область </t>
  </si>
  <si>
    <t>Степанов Николай</t>
  </si>
  <si>
    <t>Открытая (16.08.1988)/33</t>
  </si>
  <si>
    <t>85,10</t>
  </si>
  <si>
    <t>47,5</t>
  </si>
  <si>
    <t>52,5</t>
  </si>
  <si>
    <t>Флоря Владислав</t>
  </si>
  <si>
    <t>90,55</t>
  </si>
  <si>
    <t>Степанов Павел</t>
  </si>
  <si>
    <t>Открытая (20.01.1960)/62</t>
  </si>
  <si>
    <t>99,20</t>
  </si>
  <si>
    <t>Открытая (10.02.1981)/41</t>
  </si>
  <si>
    <t>87,5</t>
  </si>
  <si>
    <t xml:space="preserve">Юноши </t>
  </si>
  <si>
    <t xml:space="preserve">Юноши 13 - 19 </t>
  </si>
  <si>
    <t xml:space="preserve">Юниоры 20 - 23 </t>
  </si>
  <si>
    <t>82.5</t>
  </si>
  <si>
    <t>75</t>
  </si>
  <si>
    <t>Соколов Максим</t>
  </si>
  <si>
    <t xml:space="preserve">Пестово/Новгородская область </t>
  </si>
  <si>
    <t>Приседание</t>
  </si>
  <si>
    <t>Жим лёжа</t>
  </si>
  <si>
    <t>Становая тяга</t>
  </si>
  <si>
    <t>52,00</t>
  </si>
  <si>
    <t>42,5</t>
  </si>
  <si>
    <t>102,5</t>
  </si>
  <si>
    <t>Попенкова Маргарита</t>
  </si>
  <si>
    <t>Мастера 50-59 (24.01.1972)/50</t>
  </si>
  <si>
    <t>81,20</t>
  </si>
  <si>
    <t>105,0</t>
  </si>
  <si>
    <t>Полевой Михаил</t>
  </si>
  <si>
    <t>Открытая (18.03.1980)/42</t>
  </si>
  <si>
    <t>94,50</t>
  </si>
  <si>
    <t>210,0</t>
  </si>
  <si>
    <t>215,0</t>
  </si>
  <si>
    <t>140,0</t>
  </si>
  <si>
    <t>150,0</t>
  </si>
  <si>
    <t>155,0</t>
  </si>
  <si>
    <t>225,0</t>
  </si>
  <si>
    <t>230,0</t>
  </si>
  <si>
    <t>ВЕСОВАЯ КАТЕГОРИЯ   110</t>
  </si>
  <si>
    <t>Евдокимов Сергей</t>
  </si>
  <si>
    <t>Открытая (24.06.1992)/30</t>
  </si>
  <si>
    <t>108,80</t>
  </si>
  <si>
    <t>160,0</t>
  </si>
  <si>
    <t>170,0</t>
  </si>
  <si>
    <t>125,0</t>
  </si>
  <si>
    <t>137,5</t>
  </si>
  <si>
    <t>190,0</t>
  </si>
  <si>
    <t>202,5</t>
  </si>
  <si>
    <t>Попенков Никита</t>
  </si>
  <si>
    <t>Открытая (18.03.1998)/24</t>
  </si>
  <si>
    <t>124,90</t>
  </si>
  <si>
    <t>220,0</t>
  </si>
  <si>
    <t>235,0</t>
  </si>
  <si>
    <t>250,0</t>
  </si>
  <si>
    <t>120,0</t>
  </si>
  <si>
    <t>130,0</t>
  </si>
  <si>
    <t>180,0</t>
  </si>
  <si>
    <t>200,0</t>
  </si>
  <si>
    <t xml:space="preserve">Wilks </t>
  </si>
  <si>
    <t>-</t>
  </si>
  <si>
    <t>110,0</t>
  </si>
  <si>
    <t>115,0</t>
  </si>
  <si>
    <t>ВЕСОВАЯ КАТЕГОРИЯ   44</t>
  </si>
  <si>
    <t>Соколова Дарья</t>
  </si>
  <si>
    <t>Девушки 14-16 (10.01.2006)/16</t>
  </si>
  <si>
    <t>41,05</t>
  </si>
  <si>
    <t>ВЕСОВАЯ КАТЕГОРИЯ   48</t>
  </si>
  <si>
    <t>Соколова Мария</t>
  </si>
  <si>
    <t>45,10</t>
  </si>
  <si>
    <t>Матюхина Екатерина</t>
  </si>
  <si>
    <t>Открытая (20.05.1990)/32</t>
  </si>
  <si>
    <t>51,90</t>
  </si>
  <si>
    <t>Богачева Анастасия</t>
  </si>
  <si>
    <t>Открытая (26.04.1995)/27</t>
  </si>
  <si>
    <t>57,80</t>
  </si>
  <si>
    <t>ВЕСОВАЯ КАТЕГОРИЯ   67.5</t>
  </si>
  <si>
    <t>Дубицкая Ольга</t>
  </si>
  <si>
    <t>Мастера 40-49 (14.11.1980)/41</t>
  </si>
  <si>
    <t>66,00</t>
  </si>
  <si>
    <t>ВЕСОВАЯ КАТЕГОРИЯ   90+</t>
  </si>
  <si>
    <t>Фёдорова Дарья</t>
  </si>
  <si>
    <t>Открытая (06.06.1984)/38</t>
  </si>
  <si>
    <t>110,30</t>
  </si>
  <si>
    <t>Юноши 14-16 (15.05.2007)/15</t>
  </si>
  <si>
    <t>40,65</t>
  </si>
  <si>
    <t>Рагимов Емрал</t>
  </si>
  <si>
    <t>Юноши 14-16 (27.09.2009)/12</t>
  </si>
  <si>
    <t>38,55</t>
  </si>
  <si>
    <t>ВЕСОВАЯ КАТЕГОРИЯ   56</t>
  </si>
  <si>
    <t>Чистяков Кирилл</t>
  </si>
  <si>
    <t>Юноши 14-16 (05.11.2007)/14</t>
  </si>
  <si>
    <t>55,30</t>
  </si>
  <si>
    <t>Железов Никита</t>
  </si>
  <si>
    <t>Юноши 14-16 (30.01.2008)/14</t>
  </si>
  <si>
    <t>56,50</t>
  </si>
  <si>
    <t>67,5</t>
  </si>
  <si>
    <t>Юноши 14-16 (16.04.2010)/12</t>
  </si>
  <si>
    <t>62,20</t>
  </si>
  <si>
    <t>Жидков Геннадий</t>
  </si>
  <si>
    <t>Открытая (28.05.1986)/36</t>
  </si>
  <si>
    <t>65,30</t>
  </si>
  <si>
    <t xml:space="preserve">Архангельск/Архангельская область </t>
  </si>
  <si>
    <t>Одноволик Роман</t>
  </si>
  <si>
    <t>Юноши 17-19 (20.09.2004)/17</t>
  </si>
  <si>
    <t>107,5</t>
  </si>
  <si>
    <t>112,5</t>
  </si>
  <si>
    <t>Дегтярёв Антон</t>
  </si>
  <si>
    <t>Открытая (26.01.1990)/32</t>
  </si>
  <si>
    <t>70,80</t>
  </si>
  <si>
    <t xml:space="preserve">Петрозаводск/Карелия </t>
  </si>
  <si>
    <t>135,0</t>
  </si>
  <si>
    <t>145,0</t>
  </si>
  <si>
    <t>Медведев Дмитрий</t>
  </si>
  <si>
    <t>Юноши 14-16 (20.05.2008)/14</t>
  </si>
  <si>
    <t>79,50</t>
  </si>
  <si>
    <t>Романов Александр</t>
  </si>
  <si>
    <t>Юноши 17-19 (12.01.2005)/17</t>
  </si>
  <si>
    <t>78,50</t>
  </si>
  <si>
    <t>117,5</t>
  </si>
  <si>
    <t>Горюшкин Дмитрий</t>
  </si>
  <si>
    <t>Мастера 40-49 (01.08.1980)/41</t>
  </si>
  <si>
    <t>80,90</t>
  </si>
  <si>
    <t>142,5</t>
  </si>
  <si>
    <t>147,5</t>
  </si>
  <si>
    <t>Постарниченко Тимофей</t>
  </si>
  <si>
    <t>Юноши 14-16 (27.12.2007)/14</t>
  </si>
  <si>
    <t>83,20</t>
  </si>
  <si>
    <t>Кобиашвили Егор</t>
  </si>
  <si>
    <t>Открытая (20.07.1993)/29</t>
  </si>
  <si>
    <t>88,70</t>
  </si>
  <si>
    <t xml:space="preserve">Саратов/Саратовская область </t>
  </si>
  <si>
    <t>132,5</t>
  </si>
  <si>
    <t>Михайлов Александр</t>
  </si>
  <si>
    <t>Мастера 60-69 (09.12.1958)/63</t>
  </si>
  <si>
    <t>88,40</t>
  </si>
  <si>
    <t>92,5</t>
  </si>
  <si>
    <t>Полунин Дмитрий</t>
  </si>
  <si>
    <t>Открытая (10.10.1991)/30</t>
  </si>
  <si>
    <t>99,80</t>
  </si>
  <si>
    <t xml:space="preserve">Юноши 14-16 </t>
  </si>
  <si>
    <t xml:space="preserve">Юноши 17-19 </t>
  </si>
  <si>
    <t>Чернышева Ирина</t>
  </si>
  <si>
    <t>Мастера 40-49 (13.04.1979)/43</t>
  </si>
  <si>
    <t>54,80</t>
  </si>
  <si>
    <t>95,0</t>
  </si>
  <si>
    <t>Сидин Антон</t>
  </si>
  <si>
    <t>Открытая (24.04.1988)/34</t>
  </si>
  <si>
    <t>83,00</t>
  </si>
  <si>
    <t>240,0</t>
  </si>
  <si>
    <t>Федосов Игорь</t>
  </si>
  <si>
    <t>Открытая (10.04.1985)/37</t>
  </si>
  <si>
    <t>86,50</t>
  </si>
  <si>
    <t>205,0</t>
  </si>
  <si>
    <t>Титова Елена</t>
  </si>
  <si>
    <t>Открытая (28.12.1985)/36</t>
  </si>
  <si>
    <t>59,60</t>
  </si>
  <si>
    <t>Бельская Анна</t>
  </si>
  <si>
    <t>Открытая (16.02.1983)/39</t>
  </si>
  <si>
    <t>63,50</t>
  </si>
  <si>
    <t>Санкт-Петербург</t>
  </si>
  <si>
    <t>Открытый турнир «Открытый турнир «Супер Кубок Гатчины»»
WRPF Пауэрлифтинг без экипировки
Гатчина/Ленинградская область, 23-24 июля 2022 года</t>
  </si>
  <si>
    <t>Открытый турнир «Супер Кубок Гатчины»
WRPF Силовое двоеборье без экипировки
Гатчина/Ленинградская область, 23-24 июля 2022 года</t>
  </si>
  <si>
    <t>Открытый турнир «Супер Кубок Гатчины»
WRPF Жим лежа без экипировки
Гатчина/Ленинградская область, 23-24 июля 2022 года</t>
  </si>
  <si>
    <t>Открытый турнир «Супер Кубок Гатчины»
WRPF Военный жим лежа
Гатчина/Ленинградская область, 23-24 июля 2022 года</t>
  </si>
  <si>
    <t>Открытый турнир «Супер Кубок Гатчины»
WRPF Становая тяга без экипировки
Гатчина/Ленинградская область, 23-24 июля 2022 года</t>
  </si>
  <si>
    <t>Открытый турнир «Супер Кубок Гатчины»
WRPF Строгий подъем штанги на бицепс
Гатчина/Ленинградская область, 23-24 июля 2022 года</t>
  </si>
  <si>
    <t xml:space="preserve">Грахов Ю. </t>
  </si>
  <si>
    <t xml:space="preserve">Кузьмин Р. </t>
  </si>
  <si>
    <t xml:space="preserve">Огрызько Н. </t>
  </si>
  <si>
    <t xml:space="preserve">Лаппалайнен Д. </t>
  </si>
  <si>
    <t>Весовая категория</t>
  </si>
  <si>
    <t xml:space="preserve">Матюхина Е. </t>
  </si>
  <si>
    <t xml:space="preserve">Шакикова О. </t>
  </si>
  <si>
    <t xml:space="preserve">Осипцов Б. </t>
  </si>
  <si>
    <t>Постарниченко Валерий</t>
  </si>
  <si>
    <t xml:space="preserve">Сертолово/Ленинградская область </t>
  </si>
  <si>
    <t xml:space="preserve">Терек/Кабардино-Балкарская Республика </t>
  </si>
  <si>
    <t xml:space="preserve">Сиверский/Ленинградская область </t>
  </si>
  <si>
    <t>Юниоры 20-23 (01.07.1999)/23</t>
  </si>
  <si>
    <t>Юниоры 20-23 (04.06.2001)/21</t>
  </si>
  <si>
    <t>Мастера 50-59 (22.01.1972)/50</t>
  </si>
  <si>
    <t>Юноши 13-19 (20.01.2005)/17</t>
  </si>
  <si>
    <t>Мастера 40-49 (10.02.1981)/41</t>
  </si>
  <si>
    <t>№</t>
  </si>
  <si>
    <t>Жим</t>
  </si>
  <si>
    <t xml:space="preserve">
Дата рождения/Возраст</t>
  </si>
  <si>
    <t>Возрастная группа</t>
  </si>
  <si>
    <t>O</t>
  </si>
  <si>
    <t>M2</t>
  </si>
  <si>
    <t>M3</t>
  </si>
  <si>
    <t>T1</t>
  </si>
  <si>
    <t>M1</t>
  </si>
  <si>
    <t>T2</t>
  </si>
  <si>
    <t>J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</si>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</sst>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8"/>
  <sheetViews>
    <sheetView workbookViewId="0">
      <selection activeCell="E19" sqref="E19"/>
    </sheetView>
  </sheetViews>
  <sheetFormatPr baseColWidth="10" defaultColWidth="9.1640625" defaultRowHeight="13"/>
  <cols>
    <col min="1" max="1" width="6.6640625" style="5" bestFit="1" customWidth="1"/>
    <col min="2" max="2" width="19.33203125" style="5" bestFit="1" customWidth="1"/>
    <col min="3" max="3" width="27.1640625" style="5" bestFit="1" customWidth="1"/>
    <col min="4" max="4" width="20" style="5" bestFit="1" customWidth="1"/>
    <col min="5" max="5" width="9.6640625" style="10" bestFit="1" customWidth="1"/>
    <col min="6" max="6" width="29.6640625" style="5" bestFit="1" customWidth="1"/>
    <col min="7" max="9" width="5.33203125" style="19" customWidth="1"/>
    <col min="10" max="10" width="4.33203125" style="19" customWidth="1"/>
    <col min="11" max="13" width="5.33203125" style="19" customWidth="1"/>
    <col min="14" max="14" width="4.33203125" style="19" customWidth="1"/>
    <col min="15" max="17" width="5.33203125" style="19" customWidth="1"/>
    <col min="18" max="18" width="4.33203125" style="19" customWidth="1"/>
    <col min="19" max="19" width="7.1640625" style="20" bestFit="1" customWidth="1"/>
    <col min="20" max="20" width="8.33203125" style="6" bestFit="1" customWidth="1"/>
    <col min="21" max="21" width="24.5" style="5" bestFit="1" customWidth="1"/>
    <col min="22" max="16384" width="9.1640625" style="3"/>
  </cols>
  <sheetData>
    <row r="1" spans="1:21" s="2" customFormat="1" ht="29" customHeight="1">
      <c r="A1" s="69" t="s">
        <v>234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2"/>
    </row>
    <row r="2" spans="1:21" s="2" customFormat="1" ht="62" customHeight="1" thickBot="1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6"/>
    </row>
    <row r="3" spans="1:21" s="1" customFormat="1" ht="12.75" customHeight="1">
      <c r="A3" s="77" t="s">
        <v>257</v>
      </c>
      <c r="B3" s="59" t="s">
        <v>0</v>
      </c>
      <c r="C3" s="79" t="s">
        <v>259</v>
      </c>
      <c r="D3" s="79" t="s">
        <v>6</v>
      </c>
      <c r="E3" s="63" t="s">
        <v>260</v>
      </c>
      <c r="F3" s="81" t="s">
        <v>5</v>
      </c>
      <c r="G3" s="81" t="s">
        <v>92</v>
      </c>
      <c r="H3" s="81"/>
      <c r="I3" s="81"/>
      <c r="J3" s="81"/>
      <c r="K3" s="81" t="s">
        <v>93</v>
      </c>
      <c r="L3" s="81"/>
      <c r="M3" s="81"/>
      <c r="N3" s="81"/>
      <c r="O3" s="81" t="s">
        <v>94</v>
      </c>
      <c r="P3" s="81"/>
      <c r="Q3" s="81"/>
      <c r="R3" s="81"/>
      <c r="S3" s="61" t="s">
        <v>1</v>
      </c>
      <c r="T3" s="63" t="s">
        <v>3</v>
      </c>
      <c r="U3" s="65" t="s">
        <v>2</v>
      </c>
    </row>
    <row r="4" spans="1:21" s="1" customFormat="1" ht="21" customHeight="1" thickBot="1">
      <c r="A4" s="78"/>
      <c r="B4" s="60"/>
      <c r="C4" s="80"/>
      <c r="D4" s="80"/>
      <c r="E4" s="64"/>
      <c r="F4" s="8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2"/>
      <c r="T4" s="64"/>
      <c r="U4" s="66"/>
    </row>
    <row r="5" spans="1:21" ht="16">
      <c r="A5" s="67" t="s">
        <v>7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22" t="s">
        <v>23</v>
      </c>
      <c r="B6" s="7" t="s">
        <v>27</v>
      </c>
      <c r="C6" s="7" t="s">
        <v>28</v>
      </c>
      <c r="D6" s="7" t="s">
        <v>95</v>
      </c>
      <c r="E6" s="8" t="s">
        <v>261</v>
      </c>
      <c r="F6" s="7" t="s">
        <v>233</v>
      </c>
      <c r="G6" s="21" t="s">
        <v>55</v>
      </c>
      <c r="H6" s="23" t="s">
        <v>45</v>
      </c>
      <c r="I6" s="21" t="s">
        <v>45</v>
      </c>
      <c r="J6" s="22"/>
      <c r="K6" s="21" t="s">
        <v>96</v>
      </c>
      <c r="L6" s="21" t="s">
        <v>76</v>
      </c>
      <c r="M6" s="23" t="s">
        <v>24</v>
      </c>
      <c r="N6" s="22"/>
      <c r="O6" s="21" t="s">
        <v>46</v>
      </c>
      <c r="P6" s="21" t="s">
        <v>47</v>
      </c>
      <c r="Q6" s="21" t="s">
        <v>97</v>
      </c>
      <c r="R6" s="22"/>
      <c r="S6" s="42" t="str">
        <f>"230,0"</f>
        <v>230,0</v>
      </c>
      <c r="T6" s="9" t="str">
        <f>"286,7180"</f>
        <v>286,7180</v>
      </c>
      <c r="U6" s="7" t="s">
        <v>240</v>
      </c>
    </row>
    <row r="8" spans="1:21" ht="16">
      <c r="A8" s="57" t="s">
        <v>63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>
      <c r="A9" s="22" t="s">
        <v>133</v>
      </c>
      <c r="B9" s="7" t="s">
        <v>98</v>
      </c>
      <c r="C9" s="7" t="s">
        <v>99</v>
      </c>
      <c r="D9" s="7" t="s">
        <v>100</v>
      </c>
      <c r="E9" s="8" t="s">
        <v>262</v>
      </c>
      <c r="F9" s="7" t="s">
        <v>29</v>
      </c>
      <c r="G9" s="23" t="s">
        <v>56</v>
      </c>
      <c r="H9" s="23" t="s">
        <v>56</v>
      </c>
      <c r="I9" s="23" t="s">
        <v>46</v>
      </c>
      <c r="J9" s="22"/>
      <c r="K9" s="22"/>
      <c r="L9" s="22"/>
      <c r="M9" s="22"/>
      <c r="N9" s="22"/>
      <c r="O9" s="23"/>
      <c r="P9" s="22"/>
      <c r="Q9" s="22"/>
      <c r="R9" s="22"/>
      <c r="S9" s="42">
        <v>0</v>
      </c>
      <c r="T9" s="9" t="str">
        <f>"0,0000"</f>
        <v>0,0000</v>
      </c>
      <c r="U9" s="7" t="s">
        <v>241</v>
      </c>
    </row>
    <row r="11" spans="1:21" ht="16">
      <c r="A11" s="57" t="s">
        <v>53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21">
      <c r="A12" s="22" t="s">
        <v>23</v>
      </c>
      <c r="B12" s="7" t="s">
        <v>102</v>
      </c>
      <c r="C12" s="7" t="s">
        <v>103</v>
      </c>
      <c r="D12" s="7" t="s">
        <v>104</v>
      </c>
      <c r="E12" s="8" t="s">
        <v>261</v>
      </c>
      <c r="F12" s="7" t="s">
        <v>29</v>
      </c>
      <c r="G12" s="21" t="s">
        <v>105</v>
      </c>
      <c r="H12" s="23" t="s">
        <v>106</v>
      </c>
      <c r="I12" s="23" t="s">
        <v>106</v>
      </c>
      <c r="J12" s="22"/>
      <c r="K12" s="21" t="s">
        <v>107</v>
      </c>
      <c r="L12" s="21" t="s">
        <v>108</v>
      </c>
      <c r="M12" s="21" t="s">
        <v>109</v>
      </c>
      <c r="N12" s="22"/>
      <c r="O12" s="21" t="s">
        <v>106</v>
      </c>
      <c r="P12" s="21" t="s">
        <v>110</v>
      </c>
      <c r="Q12" s="21" t="s">
        <v>111</v>
      </c>
      <c r="R12" s="22"/>
      <c r="S12" s="42" t="str">
        <f>"595,0"</f>
        <v>595,0</v>
      </c>
      <c r="T12" s="9" t="str">
        <f>"370,9825"</f>
        <v>370,9825</v>
      </c>
      <c r="U12" s="7"/>
    </row>
    <row r="14" spans="1:21" ht="16">
      <c r="A14" s="57" t="s">
        <v>112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21">
      <c r="A15" s="22" t="s">
        <v>23</v>
      </c>
      <c r="B15" s="7" t="s">
        <v>113</v>
      </c>
      <c r="C15" s="7" t="s">
        <v>114</v>
      </c>
      <c r="D15" s="7" t="s">
        <v>115</v>
      </c>
      <c r="E15" s="8" t="s">
        <v>261</v>
      </c>
      <c r="F15" s="7" t="s">
        <v>233</v>
      </c>
      <c r="G15" s="21" t="s">
        <v>109</v>
      </c>
      <c r="H15" s="21" t="s">
        <v>116</v>
      </c>
      <c r="I15" s="21" t="s">
        <v>117</v>
      </c>
      <c r="J15" s="22"/>
      <c r="K15" s="21" t="s">
        <v>118</v>
      </c>
      <c r="L15" s="23" t="s">
        <v>119</v>
      </c>
      <c r="M15" s="23" t="s">
        <v>107</v>
      </c>
      <c r="N15" s="22"/>
      <c r="O15" s="21" t="s">
        <v>120</v>
      </c>
      <c r="P15" s="21" t="s">
        <v>121</v>
      </c>
      <c r="Q15" s="21" t="s">
        <v>106</v>
      </c>
      <c r="R15" s="22"/>
      <c r="S15" s="42" t="str">
        <f>"510,0"</f>
        <v>510,0</v>
      </c>
      <c r="T15" s="9" t="str">
        <f>"301,1550"</f>
        <v>301,1550</v>
      </c>
      <c r="U15" s="7"/>
    </row>
    <row r="17" spans="1:21" ht="16">
      <c r="A17" s="57" t="s">
        <v>8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1:21">
      <c r="A18" s="22" t="s">
        <v>23</v>
      </c>
      <c r="B18" s="7" t="s">
        <v>122</v>
      </c>
      <c r="C18" s="7" t="s">
        <v>123</v>
      </c>
      <c r="D18" s="7" t="s">
        <v>124</v>
      </c>
      <c r="E18" s="8" t="s">
        <v>261</v>
      </c>
      <c r="F18" s="7" t="s">
        <v>29</v>
      </c>
      <c r="G18" s="21" t="s">
        <v>125</v>
      </c>
      <c r="H18" s="21" t="s">
        <v>126</v>
      </c>
      <c r="I18" s="23" t="s">
        <v>127</v>
      </c>
      <c r="J18" s="22"/>
      <c r="K18" s="21" t="s">
        <v>128</v>
      </c>
      <c r="L18" s="21" t="s">
        <v>129</v>
      </c>
      <c r="M18" s="21" t="s">
        <v>107</v>
      </c>
      <c r="N18" s="22"/>
      <c r="O18" s="21" t="s">
        <v>130</v>
      </c>
      <c r="P18" s="21" t="s">
        <v>131</v>
      </c>
      <c r="Q18" s="21" t="s">
        <v>105</v>
      </c>
      <c r="R18" s="22"/>
      <c r="S18" s="42" t="str">
        <f>"585,0"</f>
        <v>585,0</v>
      </c>
      <c r="T18" s="9" t="str">
        <f>"333,3915"</f>
        <v>333,3915</v>
      </c>
      <c r="U18" s="7"/>
    </row>
  </sheetData>
  <mergeCells count="18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4:R14"/>
    <mergeCell ref="A17:R17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workbookViewId="0">
      <selection sqref="A1:Q2"/>
    </sheetView>
  </sheetViews>
  <sheetFormatPr baseColWidth="10" defaultColWidth="9.1640625" defaultRowHeight="13"/>
  <cols>
    <col min="1" max="1" width="6.6640625" style="5" bestFit="1" customWidth="1"/>
    <col min="2" max="2" width="21.83203125" style="5" customWidth="1"/>
    <col min="3" max="3" width="27.1640625" style="5" bestFit="1" customWidth="1"/>
    <col min="4" max="4" width="20" style="5" bestFit="1" customWidth="1"/>
    <col min="5" max="5" width="9.6640625" style="10" bestFit="1" customWidth="1"/>
    <col min="6" max="6" width="29.6640625" style="5" bestFit="1" customWidth="1"/>
    <col min="7" max="9" width="5.33203125" style="19" customWidth="1"/>
    <col min="10" max="10" width="4.33203125" style="19" customWidth="1"/>
    <col min="11" max="13" width="5.33203125" style="19" customWidth="1"/>
    <col min="14" max="14" width="4.33203125" style="19" customWidth="1"/>
    <col min="15" max="15" width="7.1640625" style="20" bestFit="1" customWidth="1"/>
    <col min="16" max="16" width="8.6640625" style="6" bestFit="1" customWidth="1"/>
    <col min="17" max="17" width="21.1640625" style="5" bestFit="1" customWidth="1"/>
    <col min="18" max="16384" width="9.1640625" style="3"/>
  </cols>
  <sheetData>
    <row r="1" spans="1:17" s="2" customFormat="1" ht="29" customHeight="1">
      <c r="A1" s="69" t="s">
        <v>235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7" s="2" customFormat="1" ht="62" customHeight="1" thickBot="1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/>
    </row>
    <row r="3" spans="1:17" s="1" customFormat="1" ht="12.75" customHeight="1">
      <c r="A3" s="77" t="s">
        <v>257</v>
      </c>
      <c r="B3" s="59" t="s">
        <v>0</v>
      </c>
      <c r="C3" s="79" t="s">
        <v>259</v>
      </c>
      <c r="D3" s="79" t="s">
        <v>6</v>
      </c>
      <c r="E3" s="63" t="s">
        <v>260</v>
      </c>
      <c r="F3" s="81" t="s">
        <v>5</v>
      </c>
      <c r="G3" s="81" t="s">
        <v>93</v>
      </c>
      <c r="H3" s="81"/>
      <c r="I3" s="81"/>
      <c r="J3" s="81"/>
      <c r="K3" s="81" t="s">
        <v>94</v>
      </c>
      <c r="L3" s="81"/>
      <c r="M3" s="81"/>
      <c r="N3" s="81"/>
      <c r="O3" s="61" t="s">
        <v>1</v>
      </c>
      <c r="P3" s="63" t="s">
        <v>3</v>
      </c>
      <c r="Q3" s="65" t="s">
        <v>2</v>
      </c>
    </row>
    <row r="4" spans="1:17" s="1" customFormat="1" ht="21" customHeight="1" thickBot="1">
      <c r="A4" s="78"/>
      <c r="B4" s="60"/>
      <c r="C4" s="80"/>
      <c r="D4" s="80"/>
      <c r="E4" s="64"/>
      <c r="F4" s="8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2"/>
      <c r="P4" s="64"/>
      <c r="Q4" s="66"/>
    </row>
    <row r="5" spans="1:17" ht="16">
      <c r="A5" s="67" t="s">
        <v>7</v>
      </c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7">
      <c r="A6" s="22" t="s">
        <v>23</v>
      </c>
      <c r="B6" s="7" t="s">
        <v>27</v>
      </c>
      <c r="C6" s="7" t="s">
        <v>28</v>
      </c>
      <c r="D6" s="7" t="s">
        <v>95</v>
      </c>
      <c r="E6" s="8" t="s">
        <v>261</v>
      </c>
      <c r="F6" s="7" t="s">
        <v>233</v>
      </c>
      <c r="G6" s="21" t="s">
        <v>96</v>
      </c>
      <c r="H6" s="21" t="s">
        <v>76</v>
      </c>
      <c r="I6" s="23" t="s">
        <v>24</v>
      </c>
      <c r="J6" s="22"/>
      <c r="K6" s="21" t="s">
        <v>46</v>
      </c>
      <c r="L6" s="21" t="s">
        <v>47</v>
      </c>
      <c r="M6" s="21" t="s">
        <v>97</v>
      </c>
      <c r="N6" s="22"/>
      <c r="O6" s="42">
        <v>150</v>
      </c>
      <c r="P6" s="45">
        <v>186.99</v>
      </c>
      <c r="Q6" s="7" t="s">
        <v>240</v>
      </c>
    </row>
    <row r="8" spans="1:17" ht="16">
      <c r="A8" s="57" t="s">
        <v>30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7">
      <c r="A9" s="22" t="s">
        <v>23</v>
      </c>
      <c r="B9" s="7" t="s">
        <v>227</v>
      </c>
      <c r="C9" s="7" t="s">
        <v>228</v>
      </c>
      <c r="D9" s="7" t="s">
        <v>229</v>
      </c>
      <c r="E9" s="8" t="s">
        <v>261</v>
      </c>
      <c r="F9" s="7" t="s">
        <v>233</v>
      </c>
      <c r="G9" s="21" t="s">
        <v>31</v>
      </c>
      <c r="H9" s="21" t="s">
        <v>96</v>
      </c>
      <c r="I9" s="23" t="s">
        <v>33</v>
      </c>
      <c r="J9" s="22"/>
      <c r="K9" s="21" t="s">
        <v>45</v>
      </c>
      <c r="L9" s="21" t="s">
        <v>56</v>
      </c>
      <c r="M9" s="23" t="s">
        <v>46</v>
      </c>
      <c r="N9" s="22"/>
      <c r="O9" s="42" t="str">
        <f>"127,5"</f>
        <v>127,5</v>
      </c>
      <c r="P9" s="9" t="str">
        <f>"142,8893"</f>
        <v>142,8893</v>
      </c>
      <c r="Q9" s="7" t="s">
        <v>242</v>
      </c>
    </row>
    <row r="11" spans="1:17" ht="16">
      <c r="A11" s="57" t="s">
        <v>149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7">
      <c r="A12" s="22" t="s">
        <v>23</v>
      </c>
      <c r="B12" s="7" t="s">
        <v>230</v>
      </c>
      <c r="C12" s="7" t="s">
        <v>231</v>
      </c>
      <c r="D12" s="7" t="s">
        <v>232</v>
      </c>
      <c r="E12" s="8" t="s">
        <v>261</v>
      </c>
      <c r="F12" s="7" t="s">
        <v>233</v>
      </c>
      <c r="G12" s="21" t="s">
        <v>24</v>
      </c>
      <c r="H12" s="21" t="s">
        <v>77</v>
      </c>
      <c r="I12" s="23" t="s">
        <v>25</v>
      </c>
      <c r="J12" s="22"/>
      <c r="K12" s="21" t="s">
        <v>48</v>
      </c>
      <c r="L12" s="21" t="s">
        <v>101</v>
      </c>
      <c r="M12" s="21" t="s">
        <v>134</v>
      </c>
      <c r="N12" s="22"/>
      <c r="O12" s="42" t="str">
        <f>"162,5"</f>
        <v>162,5</v>
      </c>
      <c r="P12" s="9" t="str">
        <f>"173,4850"</f>
        <v>173,4850</v>
      </c>
      <c r="Q12" s="7" t="s">
        <v>242</v>
      </c>
    </row>
    <row r="14" spans="1:17" ht="16">
      <c r="A14" s="57" t="s">
        <v>32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spans="1:17">
      <c r="A15" s="31" t="s">
        <v>23</v>
      </c>
      <c r="B15" s="24" t="s">
        <v>223</v>
      </c>
      <c r="C15" s="24" t="s">
        <v>224</v>
      </c>
      <c r="D15" s="24" t="s">
        <v>225</v>
      </c>
      <c r="E15" s="25" t="s">
        <v>261</v>
      </c>
      <c r="F15" s="24" t="s">
        <v>29</v>
      </c>
      <c r="G15" s="30" t="s">
        <v>184</v>
      </c>
      <c r="H15" s="30" t="s">
        <v>185</v>
      </c>
      <c r="I15" s="30" t="s">
        <v>108</v>
      </c>
      <c r="J15" s="31"/>
      <c r="K15" s="30" t="s">
        <v>116</v>
      </c>
      <c r="L15" s="30" t="s">
        <v>130</v>
      </c>
      <c r="M15" s="30" t="s">
        <v>226</v>
      </c>
      <c r="N15" s="31"/>
      <c r="O15" s="43" t="str">
        <f>"355,0"</f>
        <v>355,0</v>
      </c>
      <c r="P15" s="26" t="str">
        <f>"231,4245"</f>
        <v>231,4245</v>
      </c>
      <c r="Q15" s="24" t="s">
        <v>243</v>
      </c>
    </row>
    <row r="16" spans="1:17">
      <c r="A16" s="33" t="s">
        <v>23</v>
      </c>
      <c r="B16" s="27" t="s">
        <v>206</v>
      </c>
      <c r="C16" s="27" t="s">
        <v>207</v>
      </c>
      <c r="D16" s="27" t="s">
        <v>208</v>
      </c>
      <c r="E16" s="28" t="s">
        <v>263</v>
      </c>
      <c r="F16" s="27" t="s">
        <v>54</v>
      </c>
      <c r="G16" s="32" t="s">
        <v>209</v>
      </c>
      <c r="H16" s="32" t="s">
        <v>47</v>
      </c>
      <c r="I16" s="32" t="s">
        <v>97</v>
      </c>
      <c r="J16" s="33"/>
      <c r="K16" s="32" t="s">
        <v>129</v>
      </c>
      <c r="L16" s="32" t="s">
        <v>107</v>
      </c>
      <c r="M16" s="33"/>
      <c r="N16" s="33"/>
      <c r="O16" s="44" t="str">
        <f>"242,5"</f>
        <v>242,5</v>
      </c>
      <c r="P16" s="29" t="str">
        <f>"229,7125"</f>
        <v>229,7125</v>
      </c>
      <c r="Q16" s="27"/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B3:B4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8"/>
  <sheetViews>
    <sheetView topLeftCell="A21" workbookViewId="0">
      <selection activeCell="E53" sqref="E53"/>
    </sheetView>
  </sheetViews>
  <sheetFormatPr baseColWidth="10" defaultColWidth="9.1640625" defaultRowHeight="13"/>
  <cols>
    <col min="1" max="1" width="6.6640625" style="5" bestFit="1" customWidth="1"/>
    <col min="2" max="2" width="21.5" style="5" bestFit="1" customWidth="1"/>
    <col min="3" max="3" width="27.1640625" style="5" bestFit="1" customWidth="1"/>
    <col min="4" max="4" width="20" style="5" bestFit="1" customWidth="1"/>
    <col min="5" max="5" width="9.6640625" style="10" bestFit="1" customWidth="1"/>
    <col min="6" max="6" width="32.1640625" style="5" bestFit="1" customWidth="1"/>
    <col min="7" max="9" width="5.33203125" style="19" customWidth="1"/>
    <col min="10" max="10" width="4.33203125" style="19" customWidth="1"/>
    <col min="11" max="11" width="10.5" style="6" bestFit="1" customWidth="1"/>
    <col min="12" max="12" width="8.33203125" style="6" bestFit="1" customWidth="1"/>
    <col min="13" max="13" width="19.1640625" style="5" bestFit="1" customWidth="1"/>
    <col min="14" max="16384" width="9.1640625" style="3"/>
  </cols>
  <sheetData>
    <row r="1" spans="1:13" s="2" customFormat="1" ht="29" customHeight="1">
      <c r="A1" s="69" t="s">
        <v>236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2" customFormat="1" ht="62" customHeight="1" thickBot="1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s="1" customFormat="1" ht="12.75" customHeight="1">
      <c r="A3" s="77" t="s">
        <v>257</v>
      </c>
      <c r="B3" s="59" t="s">
        <v>0</v>
      </c>
      <c r="C3" s="79" t="s">
        <v>259</v>
      </c>
      <c r="D3" s="79" t="s">
        <v>6</v>
      </c>
      <c r="E3" s="63" t="s">
        <v>260</v>
      </c>
      <c r="F3" s="81" t="s">
        <v>5</v>
      </c>
      <c r="G3" s="81" t="s">
        <v>93</v>
      </c>
      <c r="H3" s="81"/>
      <c r="I3" s="81"/>
      <c r="J3" s="81"/>
      <c r="K3" s="63" t="s">
        <v>22</v>
      </c>
      <c r="L3" s="63" t="s">
        <v>3</v>
      </c>
      <c r="M3" s="65" t="s">
        <v>2</v>
      </c>
    </row>
    <row r="4" spans="1:13" s="1" customFormat="1" ht="21" customHeight="1" thickBot="1">
      <c r="A4" s="78"/>
      <c r="B4" s="60"/>
      <c r="C4" s="80"/>
      <c r="D4" s="80"/>
      <c r="E4" s="64"/>
      <c r="F4" s="80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6"/>
    </row>
    <row r="5" spans="1:13" ht="16">
      <c r="A5" s="67" t="s">
        <v>136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23</v>
      </c>
      <c r="B6" s="7" t="s">
        <v>137</v>
      </c>
      <c r="C6" s="7" t="s">
        <v>138</v>
      </c>
      <c r="D6" s="7" t="s">
        <v>139</v>
      </c>
      <c r="E6" s="8" t="s">
        <v>264</v>
      </c>
      <c r="F6" s="7" t="s">
        <v>91</v>
      </c>
      <c r="G6" s="21" t="s">
        <v>38</v>
      </c>
      <c r="H6" s="23" t="s">
        <v>39</v>
      </c>
      <c r="I6" s="23" t="s">
        <v>39</v>
      </c>
      <c r="J6" s="22"/>
      <c r="K6" s="9" t="str">
        <f>"32,5"</f>
        <v>32,5</v>
      </c>
      <c r="L6" s="9" t="str">
        <f>"48,5420"</f>
        <v>48,5420</v>
      </c>
      <c r="M6" s="7" t="s">
        <v>245</v>
      </c>
    </row>
    <row r="8" spans="1:13" ht="16">
      <c r="A8" s="57" t="s">
        <v>140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22" t="s">
        <v>23</v>
      </c>
      <c r="B9" s="7" t="s">
        <v>141</v>
      </c>
      <c r="C9" s="7" t="s">
        <v>138</v>
      </c>
      <c r="D9" s="7" t="s">
        <v>142</v>
      </c>
      <c r="E9" s="8" t="s">
        <v>264</v>
      </c>
      <c r="F9" s="7" t="s">
        <v>91</v>
      </c>
      <c r="G9" s="21" t="s">
        <v>38</v>
      </c>
      <c r="H9" s="21" t="s">
        <v>39</v>
      </c>
      <c r="I9" s="23" t="s">
        <v>31</v>
      </c>
      <c r="J9" s="22"/>
      <c r="K9" s="9" t="str">
        <f>"37,5"</f>
        <v>37,5</v>
      </c>
      <c r="L9" s="9" t="str">
        <f>"51,9262"</f>
        <v>51,9262</v>
      </c>
      <c r="M9" s="7" t="s">
        <v>245</v>
      </c>
    </row>
    <row r="11" spans="1:13" ht="16">
      <c r="A11" s="57" t="s">
        <v>7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22" t="s">
        <v>23</v>
      </c>
      <c r="B12" s="7" t="s">
        <v>143</v>
      </c>
      <c r="C12" s="7" t="s">
        <v>144</v>
      </c>
      <c r="D12" s="7" t="s">
        <v>145</v>
      </c>
      <c r="E12" s="8" t="s">
        <v>261</v>
      </c>
      <c r="F12" s="7" t="s">
        <v>91</v>
      </c>
      <c r="G12" s="21" t="s">
        <v>66</v>
      </c>
      <c r="H12" s="21" t="s">
        <v>26</v>
      </c>
      <c r="I12" s="21" t="s">
        <v>62</v>
      </c>
      <c r="J12" s="22"/>
      <c r="K12" s="9" t="str">
        <f>"62,5"</f>
        <v>62,5</v>
      </c>
      <c r="L12" s="9" t="str">
        <f>"78,0312"</f>
        <v>78,0312</v>
      </c>
      <c r="M12" s="7"/>
    </row>
    <row r="14" spans="1:13" ht="16">
      <c r="A14" s="57" t="s">
        <v>30</v>
      </c>
      <c r="B14" s="57"/>
      <c r="C14" s="58"/>
      <c r="D14" s="58"/>
      <c r="E14" s="58"/>
      <c r="F14" s="58"/>
      <c r="G14" s="58"/>
      <c r="H14" s="58"/>
      <c r="I14" s="58"/>
      <c r="J14" s="58"/>
    </row>
    <row r="15" spans="1:13">
      <c r="A15" s="22" t="s">
        <v>23</v>
      </c>
      <c r="B15" s="7" t="s">
        <v>146</v>
      </c>
      <c r="C15" s="7" t="s">
        <v>147</v>
      </c>
      <c r="D15" s="7" t="s">
        <v>148</v>
      </c>
      <c r="E15" s="8" t="s">
        <v>261</v>
      </c>
      <c r="F15" s="7" t="s">
        <v>54</v>
      </c>
      <c r="G15" s="21" t="s">
        <v>31</v>
      </c>
      <c r="H15" s="21" t="s">
        <v>33</v>
      </c>
      <c r="I15" s="23" t="s">
        <v>76</v>
      </c>
      <c r="J15" s="22"/>
      <c r="K15" s="9" t="str">
        <f>"45,0"</f>
        <v>45,0</v>
      </c>
      <c r="L15" s="9" t="str">
        <f>"51,6510"</f>
        <v>51,6510</v>
      </c>
      <c r="M15" s="7"/>
    </row>
    <row r="17" spans="1:13" ht="16">
      <c r="A17" s="57" t="s">
        <v>149</v>
      </c>
      <c r="B17" s="57"/>
      <c r="C17" s="58"/>
      <c r="D17" s="58"/>
      <c r="E17" s="58"/>
      <c r="F17" s="58"/>
      <c r="G17" s="58"/>
      <c r="H17" s="58"/>
      <c r="I17" s="58"/>
      <c r="J17" s="58"/>
    </row>
    <row r="18" spans="1:13">
      <c r="A18" s="22" t="s">
        <v>23</v>
      </c>
      <c r="B18" s="7" t="s">
        <v>150</v>
      </c>
      <c r="C18" s="7" t="s">
        <v>151</v>
      </c>
      <c r="D18" s="7" t="s">
        <v>152</v>
      </c>
      <c r="E18" s="8" t="s">
        <v>265</v>
      </c>
      <c r="F18" s="7" t="s">
        <v>233</v>
      </c>
      <c r="G18" s="21" t="s">
        <v>33</v>
      </c>
      <c r="H18" s="21" t="s">
        <v>24</v>
      </c>
      <c r="I18" s="23" t="s">
        <v>77</v>
      </c>
      <c r="J18" s="22"/>
      <c r="K18" s="9" t="str">
        <f>"50,0"</f>
        <v>50,0</v>
      </c>
      <c r="L18" s="9" t="str">
        <f>"52,1294"</f>
        <v>52,1294</v>
      </c>
      <c r="M18" s="7" t="s">
        <v>246</v>
      </c>
    </row>
    <row r="20" spans="1:13" ht="16">
      <c r="A20" s="57" t="s">
        <v>153</v>
      </c>
      <c r="B20" s="57"/>
      <c r="C20" s="58"/>
      <c r="D20" s="58"/>
      <c r="E20" s="58"/>
      <c r="F20" s="58"/>
      <c r="G20" s="58"/>
      <c r="H20" s="58"/>
      <c r="I20" s="58"/>
      <c r="J20" s="58"/>
    </row>
    <row r="21" spans="1:13">
      <c r="A21" s="22" t="s">
        <v>23</v>
      </c>
      <c r="B21" s="7" t="s">
        <v>154</v>
      </c>
      <c r="C21" s="7" t="s">
        <v>155</v>
      </c>
      <c r="D21" s="7" t="s">
        <v>156</v>
      </c>
      <c r="E21" s="8" t="s">
        <v>261</v>
      </c>
      <c r="F21" s="7" t="s">
        <v>91</v>
      </c>
      <c r="G21" s="21" t="s">
        <v>26</v>
      </c>
      <c r="H21" s="21" t="s">
        <v>34</v>
      </c>
      <c r="I21" s="23" t="s">
        <v>52</v>
      </c>
      <c r="J21" s="22"/>
      <c r="K21" s="9" t="str">
        <f>"65,0"</f>
        <v>65,0</v>
      </c>
      <c r="L21" s="9" t="str">
        <f>"52,8190"</f>
        <v>52,8190</v>
      </c>
      <c r="M21" s="7" t="s">
        <v>245</v>
      </c>
    </row>
    <row r="23" spans="1:13" ht="16">
      <c r="A23" s="57" t="s">
        <v>7</v>
      </c>
      <c r="B23" s="57"/>
      <c r="C23" s="58"/>
      <c r="D23" s="58"/>
      <c r="E23" s="58"/>
      <c r="F23" s="58"/>
      <c r="G23" s="58"/>
      <c r="H23" s="58"/>
      <c r="I23" s="58"/>
      <c r="J23" s="58"/>
    </row>
    <row r="24" spans="1:13">
      <c r="A24" s="31" t="s">
        <v>23</v>
      </c>
      <c r="B24" s="24" t="s">
        <v>90</v>
      </c>
      <c r="C24" s="24" t="s">
        <v>157</v>
      </c>
      <c r="D24" s="24" t="s">
        <v>158</v>
      </c>
      <c r="E24" s="25" t="s">
        <v>264</v>
      </c>
      <c r="F24" s="24" t="s">
        <v>91</v>
      </c>
      <c r="G24" s="30" t="s">
        <v>31</v>
      </c>
      <c r="H24" s="30" t="s">
        <v>33</v>
      </c>
      <c r="I24" s="30" t="s">
        <v>76</v>
      </c>
      <c r="J24" s="31"/>
      <c r="K24" s="26" t="str">
        <f>"47,5"</f>
        <v>47,5</v>
      </c>
      <c r="L24" s="26" t="str">
        <f>"63,4315"</f>
        <v>63,4315</v>
      </c>
      <c r="M24" s="24" t="s">
        <v>245</v>
      </c>
    </row>
    <row r="25" spans="1:13">
      <c r="A25" s="33" t="s">
        <v>37</v>
      </c>
      <c r="B25" s="27" t="s">
        <v>159</v>
      </c>
      <c r="C25" s="27" t="s">
        <v>160</v>
      </c>
      <c r="D25" s="27" t="s">
        <v>161</v>
      </c>
      <c r="E25" s="28" t="s">
        <v>264</v>
      </c>
      <c r="F25" s="27" t="s">
        <v>91</v>
      </c>
      <c r="G25" s="32" t="s">
        <v>38</v>
      </c>
      <c r="H25" s="32" t="s">
        <v>39</v>
      </c>
      <c r="I25" s="40" t="s">
        <v>31</v>
      </c>
      <c r="J25" s="33"/>
      <c r="K25" s="29" t="str">
        <f>"37,5"</f>
        <v>37,5</v>
      </c>
      <c r="L25" s="29" t="str">
        <f>"50,0775"</f>
        <v>50,0775</v>
      </c>
      <c r="M25" s="27" t="s">
        <v>245</v>
      </c>
    </row>
    <row r="27" spans="1:13" ht="16">
      <c r="A27" s="57" t="s">
        <v>162</v>
      </c>
      <c r="B27" s="57"/>
      <c r="C27" s="58"/>
      <c r="D27" s="58"/>
      <c r="E27" s="58"/>
      <c r="F27" s="58"/>
      <c r="G27" s="58"/>
      <c r="H27" s="58"/>
      <c r="I27" s="58"/>
      <c r="J27" s="58"/>
    </row>
    <row r="28" spans="1:13">
      <c r="A28" s="22" t="s">
        <v>23</v>
      </c>
      <c r="B28" s="7" t="s">
        <v>163</v>
      </c>
      <c r="C28" s="7" t="s">
        <v>164</v>
      </c>
      <c r="D28" s="7" t="s">
        <v>165</v>
      </c>
      <c r="E28" s="8" t="s">
        <v>264</v>
      </c>
      <c r="F28" s="7" t="s">
        <v>91</v>
      </c>
      <c r="G28" s="21" t="s">
        <v>76</v>
      </c>
      <c r="H28" s="21" t="s">
        <v>24</v>
      </c>
      <c r="I28" s="21" t="s">
        <v>77</v>
      </c>
      <c r="J28" s="22"/>
      <c r="K28" s="9" t="str">
        <f>"52,5"</f>
        <v>52,5</v>
      </c>
      <c r="L28" s="9" t="str">
        <f>"48,3893"</f>
        <v>48,3893</v>
      </c>
      <c r="M28" s="7" t="s">
        <v>245</v>
      </c>
    </row>
    <row r="30" spans="1:13" ht="16">
      <c r="A30" s="57" t="s">
        <v>30</v>
      </c>
      <c r="B30" s="57"/>
      <c r="C30" s="58"/>
      <c r="D30" s="58"/>
      <c r="E30" s="58"/>
      <c r="F30" s="58"/>
      <c r="G30" s="58"/>
      <c r="H30" s="58"/>
      <c r="I30" s="58"/>
      <c r="J30" s="58"/>
    </row>
    <row r="31" spans="1:13">
      <c r="A31" s="22" t="s">
        <v>23</v>
      </c>
      <c r="B31" s="7" t="s">
        <v>166</v>
      </c>
      <c r="C31" s="7" t="s">
        <v>167</v>
      </c>
      <c r="D31" s="7" t="s">
        <v>168</v>
      </c>
      <c r="E31" s="8" t="s">
        <v>264</v>
      </c>
      <c r="F31" s="7" t="s">
        <v>91</v>
      </c>
      <c r="G31" s="21" t="s">
        <v>169</v>
      </c>
      <c r="H31" s="21" t="s">
        <v>42</v>
      </c>
      <c r="I31" s="21" t="s">
        <v>55</v>
      </c>
      <c r="J31" s="22"/>
      <c r="K31" s="9" t="str">
        <f>"75,0"</f>
        <v>75,0</v>
      </c>
      <c r="L31" s="9" t="str">
        <f>"67,6875"</f>
        <v>67,6875</v>
      </c>
      <c r="M31" s="7" t="s">
        <v>245</v>
      </c>
    </row>
    <row r="33" spans="1:13" ht="16">
      <c r="A33" s="57" t="s">
        <v>149</v>
      </c>
      <c r="B33" s="57"/>
      <c r="C33" s="58"/>
      <c r="D33" s="58"/>
      <c r="E33" s="58"/>
      <c r="F33" s="58"/>
      <c r="G33" s="58"/>
      <c r="H33" s="58"/>
      <c r="I33" s="58"/>
      <c r="J33" s="58"/>
    </row>
    <row r="34" spans="1:13">
      <c r="A34" s="31" t="s">
        <v>23</v>
      </c>
      <c r="B34" s="24" t="s">
        <v>248</v>
      </c>
      <c r="C34" s="24" t="s">
        <v>170</v>
      </c>
      <c r="D34" s="24" t="s">
        <v>171</v>
      </c>
      <c r="E34" s="25" t="s">
        <v>264</v>
      </c>
      <c r="F34" s="24" t="s">
        <v>233</v>
      </c>
      <c r="G34" s="30" t="s">
        <v>96</v>
      </c>
      <c r="H34" s="30" t="s">
        <v>33</v>
      </c>
      <c r="I34" s="41" t="s">
        <v>76</v>
      </c>
      <c r="J34" s="31"/>
      <c r="K34" s="26" t="str">
        <f>"45,0"</f>
        <v>45,0</v>
      </c>
      <c r="L34" s="26" t="str">
        <f>"37,1610"</f>
        <v>37,1610</v>
      </c>
      <c r="M34" s="24" t="s">
        <v>242</v>
      </c>
    </row>
    <row r="35" spans="1:13">
      <c r="A35" s="33" t="s">
        <v>23</v>
      </c>
      <c r="B35" s="27" t="s">
        <v>172</v>
      </c>
      <c r="C35" s="27" t="s">
        <v>173</v>
      </c>
      <c r="D35" s="27" t="s">
        <v>174</v>
      </c>
      <c r="E35" s="28" t="s">
        <v>261</v>
      </c>
      <c r="F35" s="27" t="s">
        <v>175</v>
      </c>
      <c r="G35" s="32" t="s">
        <v>48</v>
      </c>
      <c r="H35" s="32" t="s">
        <v>101</v>
      </c>
      <c r="I35" s="40" t="s">
        <v>134</v>
      </c>
      <c r="J35" s="33"/>
      <c r="K35" s="29" t="str">
        <f>"105,0"</f>
        <v>105,0</v>
      </c>
      <c r="L35" s="29" t="str">
        <f>"83,1810"</f>
        <v>83,1810</v>
      </c>
      <c r="M35" s="27"/>
    </row>
    <row r="37" spans="1:13" ht="16">
      <c r="A37" s="57" t="s">
        <v>58</v>
      </c>
      <c r="B37" s="57"/>
      <c r="C37" s="58"/>
      <c r="D37" s="58"/>
      <c r="E37" s="58"/>
      <c r="F37" s="58"/>
      <c r="G37" s="58"/>
      <c r="H37" s="58"/>
      <c r="I37" s="58"/>
      <c r="J37" s="58"/>
    </row>
    <row r="38" spans="1:13">
      <c r="A38" s="31" t="s">
        <v>23</v>
      </c>
      <c r="B38" s="24" t="s">
        <v>176</v>
      </c>
      <c r="C38" s="24" t="s">
        <v>177</v>
      </c>
      <c r="D38" s="24" t="s">
        <v>61</v>
      </c>
      <c r="E38" s="25" t="s">
        <v>266</v>
      </c>
      <c r="F38" s="24" t="s">
        <v>91</v>
      </c>
      <c r="G38" s="30" t="s">
        <v>178</v>
      </c>
      <c r="H38" s="30" t="s">
        <v>179</v>
      </c>
      <c r="I38" s="30" t="s">
        <v>128</v>
      </c>
      <c r="J38" s="31"/>
      <c r="K38" s="26" t="str">
        <f>"120,0"</f>
        <v>120,0</v>
      </c>
      <c r="L38" s="26" t="str">
        <f>"87,4200"</f>
        <v>87,4200</v>
      </c>
      <c r="M38" s="24" t="s">
        <v>245</v>
      </c>
    </row>
    <row r="39" spans="1:13">
      <c r="A39" s="33" t="s">
        <v>23</v>
      </c>
      <c r="B39" s="27" t="s">
        <v>180</v>
      </c>
      <c r="C39" s="27" t="s">
        <v>181</v>
      </c>
      <c r="D39" s="27" t="s">
        <v>182</v>
      </c>
      <c r="E39" s="28" t="s">
        <v>261</v>
      </c>
      <c r="F39" s="27" t="s">
        <v>183</v>
      </c>
      <c r="G39" s="32" t="s">
        <v>118</v>
      </c>
      <c r="H39" s="32" t="s">
        <v>184</v>
      </c>
      <c r="I39" s="40" t="s">
        <v>185</v>
      </c>
      <c r="J39" s="33"/>
      <c r="K39" s="29" t="str">
        <f>"135,0"</f>
        <v>135,0</v>
      </c>
      <c r="L39" s="29" t="str">
        <f>"100,3050"</f>
        <v>100,3050</v>
      </c>
      <c r="M39" s="27"/>
    </row>
    <row r="41" spans="1:13" ht="16">
      <c r="A41" s="57" t="s">
        <v>63</v>
      </c>
      <c r="B41" s="57"/>
      <c r="C41" s="58"/>
      <c r="D41" s="58"/>
      <c r="E41" s="58"/>
      <c r="F41" s="58"/>
      <c r="G41" s="58"/>
      <c r="H41" s="58"/>
      <c r="I41" s="58"/>
      <c r="J41" s="58"/>
    </row>
    <row r="42" spans="1:13">
      <c r="A42" s="31" t="s">
        <v>23</v>
      </c>
      <c r="B42" s="24" t="s">
        <v>186</v>
      </c>
      <c r="C42" s="24" t="s">
        <v>187</v>
      </c>
      <c r="D42" s="24" t="s">
        <v>188</v>
      </c>
      <c r="E42" s="25" t="s">
        <v>264</v>
      </c>
      <c r="F42" s="24" t="s">
        <v>91</v>
      </c>
      <c r="G42" s="30" t="s">
        <v>55</v>
      </c>
      <c r="H42" s="30" t="s">
        <v>45</v>
      </c>
      <c r="I42" s="41" t="s">
        <v>56</v>
      </c>
      <c r="J42" s="31"/>
      <c r="K42" s="26" t="str">
        <f>"80,0"</f>
        <v>80,0</v>
      </c>
      <c r="L42" s="26" t="str">
        <f>"54,8320"</f>
        <v>54,8320</v>
      </c>
      <c r="M42" s="24" t="s">
        <v>245</v>
      </c>
    </row>
    <row r="43" spans="1:13">
      <c r="A43" s="39" t="s">
        <v>23</v>
      </c>
      <c r="B43" s="34" t="s">
        <v>189</v>
      </c>
      <c r="C43" s="34" t="s">
        <v>190</v>
      </c>
      <c r="D43" s="34" t="s">
        <v>191</v>
      </c>
      <c r="E43" s="35" t="s">
        <v>266</v>
      </c>
      <c r="F43" s="34" t="s">
        <v>233</v>
      </c>
      <c r="G43" s="37" t="s">
        <v>134</v>
      </c>
      <c r="H43" s="37" t="s">
        <v>135</v>
      </c>
      <c r="I43" s="38" t="s">
        <v>192</v>
      </c>
      <c r="J43" s="39"/>
      <c r="K43" s="36" t="str">
        <f>"115,0"</f>
        <v>115,0</v>
      </c>
      <c r="L43" s="36" t="str">
        <f>"79,4650"</f>
        <v>79,4650</v>
      </c>
      <c r="M43" s="34" t="s">
        <v>242</v>
      </c>
    </row>
    <row r="44" spans="1:13">
      <c r="A44" s="33" t="s">
        <v>23</v>
      </c>
      <c r="B44" s="27" t="s">
        <v>193</v>
      </c>
      <c r="C44" s="27" t="s">
        <v>194</v>
      </c>
      <c r="D44" s="27" t="s">
        <v>195</v>
      </c>
      <c r="E44" s="28" t="s">
        <v>265</v>
      </c>
      <c r="F44" s="27" t="s">
        <v>233</v>
      </c>
      <c r="G44" s="32" t="s">
        <v>184</v>
      </c>
      <c r="H44" s="32" t="s">
        <v>196</v>
      </c>
      <c r="I44" s="40" t="s">
        <v>197</v>
      </c>
      <c r="J44" s="33"/>
      <c r="K44" s="29" t="str">
        <f>"142,5"</f>
        <v>142,5</v>
      </c>
      <c r="L44" s="29" t="str">
        <f>"97,0838"</f>
        <v>97,0838</v>
      </c>
      <c r="M44" s="27"/>
    </row>
    <row r="46" spans="1:13" ht="16">
      <c r="A46" s="57" t="s">
        <v>32</v>
      </c>
      <c r="B46" s="57"/>
      <c r="C46" s="58"/>
      <c r="D46" s="58"/>
      <c r="E46" s="58"/>
      <c r="F46" s="58"/>
      <c r="G46" s="58"/>
      <c r="H46" s="58"/>
      <c r="I46" s="58"/>
      <c r="J46" s="58"/>
    </row>
    <row r="47" spans="1:13">
      <c r="A47" s="31" t="s">
        <v>23</v>
      </c>
      <c r="B47" s="24" t="s">
        <v>198</v>
      </c>
      <c r="C47" s="24" t="s">
        <v>199</v>
      </c>
      <c r="D47" s="24" t="s">
        <v>200</v>
      </c>
      <c r="E47" s="25" t="s">
        <v>264</v>
      </c>
      <c r="F47" s="24" t="s">
        <v>233</v>
      </c>
      <c r="G47" s="30" t="s">
        <v>44</v>
      </c>
      <c r="H47" s="30" t="s">
        <v>56</v>
      </c>
      <c r="I47" s="41" t="s">
        <v>46</v>
      </c>
      <c r="J47" s="31"/>
      <c r="K47" s="26" t="str">
        <f>"85,0"</f>
        <v>85,0</v>
      </c>
      <c r="L47" s="26" t="str">
        <f>"56,6525"</f>
        <v>56,6525</v>
      </c>
      <c r="M47" s="24" t="s">
        <v>242</v>
      </c>
    </row>
    <row r="48" spans="1:13">
      <c r="A48" s="39" t="s">
        <v>23</v>
      </c>
      <c r="B48" s="34" t="s">
        <v>201</v>
      </c>
      <c r="C48" s="34" t="s">
        <v>202</v>
      </c>
      <c r="D48" s="34" t="s">
        <v>203</v>
      </c>
      <c r="E48" s="35" t="s">
        <v>261</v>
      </c>
      <c r="F48" s="34" t="s">
        <v>204</v>
      </c>
      <c r="G48" s="37" t="s">
        <v>118</v>
      </c>
      <c r="H48" s="37" t="s">
        <v>205</v>
      </c>
      <c r="I48" s="38" t="s">
        <v>184</v>
      </c>
      <c r="J48" s="39"/>
      <c r="K48" s="36" t="str">
        <f>"132,5"</f>
        <v>132,5</v>
      </c>
      <c r="L48" s="36" t="str">
        <f>"85,2240"</f>
        <v>85,2240</v>
      </c>
      <c r="M48" s="34" t="s">
        <v>247</v>
      </c>
    </row>
    <row r="49" spans="1:13">
      <c r="A49" s="33" t="s">
        <v>23</v>
      </c>
      <c r="B49" s="27" t="s">
        <v>206</v>
      </c>
      <c r="C49" s="27" t="s">
        <v>207</v>
      </c>
      <c r="D49" s="27" t="s">
        <v>208</v>
      </c>
      <c r="E49" s="28" t="s">
        <v>263</v>
      </c>
      <c r="F49" s="27" t="s">
        <v>54</v>
      </c>
      <c r="G49" s="32" t="s">
        <v>209</v>
      </c>
      <c r="H49" s="32" t="s">
        <v>47</v>
      </c>
      <c r="I49" s="32" t="s">
        <v>97</v>
      </c>
      <c r="J49" s="33"/>
      <c r="K49" s="29" t="str">
        <f>"102,5"</f>
        <v>102,5</v>
      </c>
      <c r="L49" s="29" t="str">
        <f>"97,0950"</f>
        <v>97,0950</v>
      </c>
      <c r="M49" s="27"/>
    </row>
    <row r="51" spans="1:13" ht="16">
      <c r="A51" s="57" t="s">
        <v>53</v>
      </c>
      <c r="B51" s="57"/>
      <c r="C51" s="58"/>
      <c r="D51" s="58"/>
      <c r="E51" s="58"/>
      <c r="F51" s="58"/>
      <c r="G51" s="58"/>
      <c r="H51" s="58"/>
      <c r="I51" s="58"/>
      <c r="J51" s="58"/>
    </row>
    <row r="52" spans="1:13">
      <c r="A52" s="22" t="s">
        <v>23</v>
      </c>
      <c r="B52" s="7" t="s">
        <v>210</v>
      </c>
      <c r="C52" s="7" t="s">
        <v>211</v>
      </c>
      <c r="D52" s="7" t="s">
        <v>212</v>
      </c>
      <c r="E52" s="8" t="s">
        <v>261</v>
      </c>
      <c r="F52" s="7" t="s">
        <v>54</v>
      </c>
      <c r="G52" s="21" t="s">
        <v>105</v>
      </c>
      <c r="H52" s="21" t="s">
        <v>125</v>
      </c>
      <c r="I52" s="21" t="s">
        <v>111</v>
      </c>
      <c r="J52" s="22"/>
      <c r="K52" s="9" t="str">
        <f>"230,0"</f>
        <v>230,0</v>
      </c>
      <c r="L52" s="9" t="str">
        <f>"140,0930"</f>
        <v>140,0930</v>
      </c>
      <c r="M52" s="7"/>
    </row>
    <row r="54" spans="1:13" ht="16">
      <c r="F54" s="11"/>
      <c r="G54" s="5"/>
      <c r="K54" s="19"/>
      <c r="M54" s="6"/>
    </row>
    <row r="55" spans="1:13" ht="16">
      <c r="F55" s="11"/>
      <c r="G55" s="5"/>
      <c r="K55" s="19"/>
      <c r="M55" s="6"/>
    </row>
    <row r="56" spans="1:13" ht="18">
      <c r="B56" s="12" t="s">
        <v>11</v>
      </c>
      <c r="C56" s="12"/>
      <c r="G56" s="5"/>
      <c r="K56" s="19"/>
      <c r="M56" s="6"/>
    </row>
    <row r="57" spans="1:13" ht="16">
      <c r="B57" s="13" t="s">
        <v>18</v>
      </c>
      <c r="C57" s="13"/>
      <c r="G57" s="5"/>
      <c r="K57" s="19"/>
      <c r="M57" s="6"/>
    </row>
    <row r="58" spans="1:13" ht="14">
      <c r="B58" s="14"/>
      <c r="C58" s="15" t="s">
        <v>85</v>
      </c>
      <c r="G58" s="5"/>
      <c r="K58" s="19"/>
      <c r="M58" s="6"/>
    </row>
    <row r="59" spans="1:13" ht="14">
      <c r="B59" s="16" t="s">
        <v>13</v>
      </c>
      <c r="C59" s="16" t="s">
        <v>14</v>
      </c>
      <c r="D59" s="16" t="s">
        <v>244</v>
      </c>
      <c r="E59" s="17" t="s">
        <v>16</v>
      </c>
      <c r="F59" s="16" t="s">
        <v>132</v>
      </c>
      <c r="G59" s="5"/>
      <c r="K59" s="19"/>
      <c r="M59" s="6"/>
    </row>
    <row r="60" spans="1:13">
      <c r="B60" s="5" t="s">
        <v>176</v>
      </c>
      <c r="C60" s="5" t="s">
        <v>214</v>
      </c>
      <c r="D60" s="19" t="s">
        <v>89</v>
      </c>
      <c r="E60" s="20">
        <v>120</v>
      </c>
      <c r="F60" s="18">
        <v>87.420001029968304</v>
      </c>
      <c r="G60" s="5"/>
      <c r="K60" s="19"/>
      <c r="M60" s="6"/>
    </row>
    <row r="61" spans="1:13">
      <c r="B61" s="5" t="s">
        <v>189</v>
      </c>
      <c r="C61" s="5" t="s">
        <v>214</v>
      </c>
      <c r="D61" s="19" t="s">
        <v>88</v>
      </c>
      <c r="E61" s="20">
        <v>115</v>
      </c>
      <c r="F61" s="18">
        <v>79.4649982452393</v>
      </c>
      <c r="G61" s="5"/>
      <c r="K61" s="19"/>
      <c r="M61" s="6"/>
    </row>
    <row r="62" spans="1:13">
      <c r="B62" s="5" t="s">
        <v>166</v>
      </c>
      <c r="C62" s="5" t="s">
        <v>213</v>
      </c>
      <c r="D62" s="19" t="s">
        <v>35</v>
      </c>
      <c r="E62" s="20">
        <v>75</v>
      </c>
      <c r="F62" s="18">
        <v>67.687498033046694</v>
      </c>
      <c r="K62" s="19"/>
      <c r="M62" s="6"/>
    </row>
    <row r="63" spans="1:13">
      <c r="C63" s="3"/>
      <c r="D63" s="3"/>
      <c r="E63" s="3"/>
      <c r="F63" s="3"/>
      <c r="G63" s="3"/>
      <c r="K63" s="19"/>
      <c r="M63" s="6"/>
    </row>
    <row r="64" spans="1:13">
      <c r="C64" s="3"/>
      <c r="D64" s="3"/>
      <c r="E64" s="3"/>
      <c r="F64" s="3"/>
      <c r="G64" s="3"/>
      <c r="K64" s="19"/>
      <c r="M64" s="6"/>
    </row>
    <row r="65" spans="3:13">
      <c r="C65" s="3"/>
      <c r="D65" s="3"/>
      <c r="E65" s="3"/>
      <c r="F65" s="3"/>
      <c r="G65" s="3"/>
      <c r="K65" s="19"/>
      <c r="M65" s="6"/>
    </row>
    <row r="66" spans="3:13">
      <c r="C66" s="3"/>
      <c r="D66" s="3"/>
      <c r="E66" s="3"/>
      <c r="F66" s="3"/>
      <c r="G66" s="3"/>
      <c r="K66" s="19"/>
      <c r="M66" s="6"/>
    </row>
    <row r="67" spans="3:13">
      <c r="C67" s="3"/>
      <c r="D67" s="3"/>
      <c r="E67" s="3"/>
      <c r="F67" s="3"/>
      <c r="G67" s="3"/>
      <c r="K67" s="19"/>
      <c r="M67" s="6"/>
    </row>
    <row r="68" spans="3:13">
      <c r="C68" s="3"/>
      <c r="D68" s="3"/>
      <c r="E68" s="3"/>
      <c r="F68" s="3"/>
      <c r="G68" s="3"/>
      <c r="K68" s="19"/>
      <c r="M68" s="6"/>
    </row>
  </sheetData>
  <mergeCells count="25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51:J51"/>
    <mergeCell ref="B3:B4"/>
    <mergeCell ref="A27:J27"/>
    <mergeCell ref="A30:J30"/>
    <mergeCell ref="A33:J33"/>
    <mergeCell ref="A37:J37"/>
    <mergeCell ref="A41:J41"/>
    <mergeCell ref="A46:J46"/>
    <mergeCell ref="A8:J8"/>
    <mergeCell ref="A11:J11"/>
    <mergeCell ref="A14:J14"/>
    <mergeCell ref="A17:J17"/>
    <mergeCell ref="A20:J20"/>
    <mergeCell ref="A23:J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6.6640625" style="5" bestFit="1" customWidth="1"/>
    <col min="2" max="2" width="19.83203125" style="5" customWidth="1"/>
    <col min="3" max="3" width="24.5" style="5" bestFit="1" customWidth="1"/>
    <col min="4" max="4" width="20" style="5" bestFit="1" customWidth="1"/>
    <col min="5" max="5" width="9.6640625" style="10" bestFit="1" customWidth="1"/>
    <col min="6" max="6" width="28.5" style="5" bestFit="1" customWidth="1"/>
    <col min="7" max="9" width="5.33203125" style="19" customWidth="1"/>
    <col min="10" max="10" width="4.33203125" style="19" customWidth="1"/>
    <col min="11" max="11" width="10.5" style="6" bestFit="1" customWidth="1"/>
    <col min="12" max="12" width="9.5" style="6" customWidth="1"/>
    <col min="13" max="13" width="20.33203125" style="5" customWidth="1"/>
    <col min="14" max="16384" width="9.1640625" style="3"/>
  </cols>
  <sheetData>
    <row r="1" spans="1:13" s="2" customFormat="1" ht="29" customHeight="1">
      <c r="A1" s="69" t="s">
        <v>237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2" customFormat="1" ht="62" customHeight="1" thickBot="1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s="1" customFormat="1" ht="12.75" customHeight="1">
      <c r="A3" s="77" t="s">
        <v>257</v>
      </c>
      <c r="B3" s="59" t="s">
        <v>0</v>
      </c>
      <c r="C3" s="79" t="s">
        <v>259</v>
      </c>
      <c r="D3" s="79" t="s">
        <v>6</v>
      </c>
      <c r="E3" s="63" t="s">
        <v>260</v>
      </c>
      <c r="F3" s="81" t="s">
        <v>5</v>
      </c>
      <c r="G3" s="81" t="s">
        <v>93</v>
      </c>
      <c r="H3" s="81"/>
      <c r="I3" s="81"/>
      <c r="J3" s="81"/>
      <c r="K3" s="63" t="s">
        <v>22</v>
      </c>
      <c r="L3" s="63" t="s">
        <v>3</v>
      </c>
      <c r="M3" s="65" t="s">
        <v>2</v>
      </c>
    </row>
    <row r="4" spans="1:13" s="1" customFormat="1" ht="21" customHeight="1" thickBot="1">
      <c r="A4" s="78"/>
      <c r="B4" s="60"/>
      <c r="C4" s="80"/>
      <c r="D4" s="80"/>
      <c r="E4" s="64"/>
      <c r="F4" s="80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6"/>
    </row>
    <row r="5" spans="1:13" ht="16">
      <c r="A5" s="67" t="s">
        <v>32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23</v>
      </c>
      <c r="B6" s="7" t="s">
        <v>73</v>
      </c>
      <c r="C6" s="7" t="s">
        <v>74</v>
      </c>
      <c r="D6" s="7" t="s">
        <v>75</v>
      </c>
      <c r="E6" s="8" t="s">
        <v>261</v>
      </c>
      <c r="F6" s="7" t="s">
        <v>29</v>
      </c>
      <c r="G6" s="21" t="s">
        <v>101</v>
      </c>
      <c r="H6" s="21" t="s">
        <v>134</v>
      </c>
      <c r="I6" s="21" t="s">
        <v>135</v>
      </c>
      <c r="J6" s="22"/>
      <c r="K6" s="9" t="str">
        <f>"115,0"</f>
        <v>115,0</v>
      </c>
      <c r="L6" s="9" t="str">
        <f>"75,6585"</f>
        <v>75,6585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6.6640625" style="5" bestFit="1" customWidth="1"/>
    <col min="2" max="2" width="21.6640625" style="5" customWidth="1"/>
    <col min="3" max="3" width="27.1640625" style="5" bestFit="1" customWidth="1"/>
    <col min="4" max="4" width="20" style="5" bestFit="1" customWidth="1"/>
    <col min="5" max="5" width="9.6640625" style="10" bestFit="1" customWidth="1"/>
    <col min="6" max="6" width="29.6640625" style="5" bestFit="1" customWidth="1"/>
    <col min="7" max="9" width="5.33203125" style="19" customWidth="1"/>
    <col min="10" max="10" width="4.33203125" style="19" customWidth="1"/>
    <col min="11" max="11" width="10.5" style="6" bestFit="1" customWidth="1"/>
    <col min="12" max="12" width="8.664062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69" t="s">
        <v>238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2" customFormat="1" ht="62" customHeight="1" thickBot="1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s="1" customFormat="1" ht="12.75" customHeight="1">
      <c r="A3" s="77" t="s">
        <v>257</v>
      </c>
      <c r="B3" s="59" t="s">
        <v>0</v>
      </c>
      <c r="C3" s="79" t="s">
        <v>259</v>
      </c>
      <c r="D3" s="79" t="s">
        <v>6</v>
      </c>
      <c r="E3" s="63" t="s">
        <v>260</v>
      </c>
      <c r="F3" s="81" t="s">
        <v>5</v>
      </c>
      <c r="G3" s="81" t="s">
        <v>94</v>
      </c>
      <c r="H3" s="81"/>
      <c r="I3" s="81"/>
      <c r="J3" s="81"/>
      <c r="K3" s="63" t="s">
        <v>22</v>
      </c>
      <c r="L3" s="63" t="s">
        <v>3</v>
      </c>
      <c r="M3" s="65" t="s">
        <v>2</v>
      </c>
    </row>
    <row r="4" spans="1:13" s="1" customFormat="1" ht="21" customHeight="1" thickBot="1">
      <c r="A4" s="78"/>
      <c r="B4" s="60"/>
      <c r="C4" s="80"/>
      <c r="D4" s="80"/>
      <c r="E4" s="64"/>
      <c r="F4" s="80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6"/>
    </row>
    <row r="5" spans="1:13" ht="16">
      <c r="A5" s="67" t="s">
        <v>162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23</v>
      </c>
      <c r="B6" s="7" t="s">
        <v>215</v>
      </c>
      <c r="C6" s="7" t="s">
        <v>216</v>
      </c>
      <c r="D6" s="7" t="s">
        <v>217</v>
      </c>
      <c r="E6" s="8" t="s">
        <v>265</v>
      </c>
      <c r="F6" s="7" t="s">
        <v>233</v>
      </c>
      <c r="G6" s="21" t="s">
        <v>56</v>
      </c>
      <c r="H6" s="21" t="s">
        <v>46</v>
      </c>
      <c r="I6" s="21" t="s">
        <v>218</v>
      </c>
      <c r="J6" s="22"/>
      <c r="K6" s="9" t="str">
        <f>"95,0"</f>
        <v>95,0</v>
      </c>
      <c r="L6" s="9" t="str">
        <f>"116,8697"</f>
        <v>116,8697</v>
      </c>
      <c r="M6" s="7" t="s">
        <v>242</v>
      </c>
    </row>
    <row r="8" spans="1:13" ht="16">
      <c r="A8" s="57" t="s">
        <v>162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22" t="s">
        <v>23</v>
      </c>
      <c r="B9" s="7" t="s">
        <v>163</v>
      </c>
      <c r="C9" s="7" t="s">
        <v>164</v>
      </c>
      <c r="D9" s="7" t="s">
        <v>165</v>
      </c>
      <c r="E9" s="8" t="s">
        <v>264</v>
      </c>
      <c r="F9" s="7" t="s">
        <v>91</v>
      </c>
      <c r="G9" s="21" t="s">
        <v>43</v>
      </c>
      <c r="H9" s="21" t="s">
        <v>44</v>
      </c>
      <c r="I9" s="23" t="s">
        <v>56</v>
      </c>
      <c r="J9" s="22"/>
      <c r="K9" s="9" t="str">
        <f>"82,5"</f>
        <v>82,5</v>
      </c>
      <c r="L9" s="9" t="str">
        <f>"76,0403"</f>
        <v>76,0403</v>
      </c>
      <c r="M9" s="7" t="s">
        <v>245</v>
      </c>
    </row>
    <row r="11" spans="1:13" ht="16">
      <c r="A11" s="57" t="s">
        <v>30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22" t="s">
        <v>23</v>
      </c>
      <c r="B12" s="7" t="s">
        <v>166</v>
      </c>
      <c r="C12" s="7" t="s">
        <v>167</v>
      </c>
      <c r="D12" s="7" t="s">
        <v>168</v>
      </c>
      <c r="E12" s="8" t="s">
        <v>264</v>
      </c>
      <c r="F12" s="7" t="s">
        <v>91</v>
      </c>
      <c r="G12" s="21" t="s">
        <v>46</v>
      </c>
      <c r="H12" s="21" t="s">
        <v>48</v>
      </c>
      <c r="I12" s="21" t="s">
        <v>101</v>
      </c>
      <c r="J12" s="22"/>
      <c r="K12" s="9" t="str">
        <f>"105,0"</f>
        <v>105,0</v>
      </c>
      <c r="L12" s="9" t="str">
        <f>"94,7625"</f>
        <v>94,7625</v>
      </c>
      <c r="M12" s="7" t="s">
        <v>245</v>
      </c>
    </row>
    <row r="14" spans="1:13" ht="16">
      <c r="A14" s="57" t="s">
        <v>63</v>
      </c>
      <c r="B14" s="57"/>
      <c r="C14" s="58"/>
      <c r="D14" s="58"/>
      <c r="E14" s="58"/>
      <c r="F14" s="58"/>
      <c r="G14" s="58"/>
      <c r="H14" s="58"/>
      <c r="I14" s="58"/>
      <c r="J14" s="58"/>
    </row>
    <row r="15" spans="1:13">
      <c r="A15" s="22" t="s">
        <v>23</v>
      </c>
      <c r="B15" s="7" t="s">
        <v>186</v>
      </c>
      <c r="C15" s="7" t="s">
        <v>187</v>
      </c>
      <c r="D15" s="7" t="s">
        <v>188</v>
      </c>
      <c r="E15" s="8" t="s">
        <v>264</v>
      </c>
      <c r="F15" s="7" t="s">
        <v>91</v>
      </c>
      <c r="G15" s="21" t="s">
        <v>128</v>
      </c>
      <c r="H15" s="21" t="s">
        <v>184</v>
      </c>
      <c r="I15" s="21" t="s">
        <v>107</v>
      </c>
      <c r="J15" s="22"/>
      <c r="K15" s="9" t="str">
        <f>"140,0"</f>
        <v>140,0</v>
      </c>
      <c r="L15" s="9" t="str">
        <f>"95,9560"</f>
        <v>95,9560</v>
      </c>
      <c r="M15" s="7" t="s">
        <v>245</v>
      </c>
    </row>
    <row r="17" spans="1:13" ht="16">
      <c r="A17" s="57" t="s">
        <v>32</v>
      </c>
      <c r="B17" s="57"/>
      <c r="C17" s="58"/>
      <c r="D17" s="58"/>
      <c r="E17" s="58"/>
      <c r="F17" s="58"/>
      <c r="G17" s="58"/>
      <c r="H17" s="58"/>
      <c r="I17" s="58"/>
      <c r="J17" s="58"/>
    </row>
    <row r="18" spans="1:13">
      <c r="A18" s="31" t="s">
        <v>23</v>
      </c>
      <c r="B18" s="24" t="s">
        <v>219</v>
      </c>
      <c r="C18" s="24" t="s">
        <v>220</v>
      </c>
      <c r="D18" s="24" t="s">
        <v>221</v>
      </c>
      <c r="E18" s="25" t="s">
        <v>261</v>
      </c>
      <c r="F18" s="46" t="s">
        <v>72</v>
      </c>
      <c r="G18" s="52" t="s">
        <v>111</v>
      </c>
      <c r="H18" s="30" t="s">
        <v>222</v>
      </c>
      <c r="I18" s="53" t="s">
        <v>127</v>
      </c>
      <c r="J18" s="49"/>
      <c r="K18" s="26" t="str">
        <f>"250,0"</f>
        <v>250,0</v>
      </c>
      <c r="L18" s="26" t="str">
        <f>"166,8750"</f>
        <v>166,8750</v>
      </c>
      <c r="M18" s="24"/>
    </row>
    <row r="19" spans="1:13">
      <c r="A19" s="39" t="s">
        <v>37</v>
      </c>
      <c r="B19" s="34" t="s">
        <v>223</v>
      </c>
      <c r="C19" s="34" t="s">
        <v>224</v>
      </c>
      <c r="D19" s="34" t="s">
        <v>225</v>
      </c>
      <c r="E19" s="35" t="s">
        <v>261</v>
      </c>
      <c r="F19" s="47" t="s">
        <v>29</v>
      </c>
      <c r="G19" s="54" t="s">
        <v>116</v>
      </c>
      <c r="H19" s="37" t="s">
        <v>130</v>
      </c>
      <c r="I19" s="55" t="s">
        <v>226</v>
      </c>
      <c r="J19" s="50"/>
      <c r="K19" s="36" t="str">
        <f>"205,0"</f>
        <v>205,0</v>
      </c>
      <c r="L19" s="36" t="str">
        <f>"133,6395"</f>
        <v>133,6395</v>
      </c>
      <c r="M19" s="34" t="s">
        <v>243</v>
      </c>
    </row>
    <row r="20" spans="1:13">
      <c r="A20" s="33" t="s">
        <v>23</v>
      </c>
      <c r="B20" s="27" t="s">
        <v>206</v>
      </c>
      <c r="C20" s="27" t="s">
        <v>207</v>
      </c>
      <c r="D20" s="27" t="s">
        <v>208</v>
      </c>
      <c r="E20" s="28" t="s">
        <v>263</v>
      </c>
      <c r="F20" s="48" t="s">
        <v>54</v>
      </c>
      <c r="G20" s="56" t="s">
        <v>129</v>
      </c>
      <c r="H20" s="32" t="s">
        <v>107</v>
      </c>
      <c r="I20" s="51"/>
      <c r="J20" s="51"/>
      <c r="K20" s="29" t="str">
        <f>"140,0"</f>
        <v>140,0</v>
      </c>
      <c r="L20" s="29" t="str">
        <f>"132,6175"</f>
        <v>132,6175</v>
      </c>
      <c r="M20" s="27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4"/>
  <sheetViews>
    <sheetView tabSelected="1" workbookViewId="0">
      <selection activeCell="E24" sqref="E24"/>
    </sheetView>
  </sheetViews>
  <sheetFormatPr baseColWidth="10" defaultColWidth="9.1640625" defaultRowHeight="13"/>
  <cols>
    <col min="1" max="1" width="6.6640625" style="5" bestFit="1" customWidth="1"/>
    <col min="2" max="2" width="18.5" style="5" bestFit="1" customWidth="1"/>
    <col min="3" max="3" width="28.1640625" style="5" bestFit="1" customWidth="1"/>
    <col min="4" max="4" width="20" style="5" bestFit="1" customWidth="1"/>
    <col min="5" max="5" width="9.6640625" style="10" bestFit="1" customWidth="1"/>
    <col min="6" max="6" width="34.83203125" style="5" bestFit="1" customWidth="1"/>
    <col min="7" max="9" width="5.5" style="19" customWidth="1"/>
    <col min="10" max="10" width="4.33203125" style="19" customWidth="1"/>
    <col min="11" max="11" width="10.5" style="6" bestFit="1" customWidth="1"/>
    <col min="12" max="12" width="10" style="6" customWidth="1"/>
    <col min="13" max="13" width="19.83203125" style="5" bestFit="1" customWidth="1"/>
    <col min="14" max="16384" width="9.1640625" style="3"/>
  </cols>
  <sheetData>
    <row r="1" spans="1:13" s="2" customFormat="1" ht="29" customHeight="1">
      <c r="A1" s="69" t="s">
        <v>239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2" customFormat="1" ht="62" customHeight="1" thickBot="1">
      <c r="A2" s="73"/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s="1" customFormat="1" ht="12.75" customHeight="1">
      <c r="A3" s="77" t="s">
        <v>257</v>
      </c>
      <c r="B3" s="59" t="s">
        <v>0</v>
      </c>
      <c r="C3" s="79" t="s">
        <v>259</v>
      </c>
      <c r="D3" s="79" t="s">
        <v>6</v>
      </c>
      <c r="E3" s="63" t="s">
        <v>260</v>
      </c>
      <c r="F3" s="81" t="s">
        <v>5</v>
      </c>
      <c r="G3" s="81" t="s">
        <v>258</v>
      </c>
      <c r="H3" s="81"/>
      <c r="I3" s="81"/>
      <c r="J3" s="81"/>
      <c r="K3" s="63" t="s">
        <v>22</v>
      </c>
      <c r="L3" s="63" t="s">
        <v>3</v>
      </c>
      <c r="M3" s="65" t="s">
        <v>2</v>
      </c>
    </row>
    <row r="4" spans="1:13" s="1" customFormat="1" ht="21" customHeight="1" thickBot="1">
      <c r="A4" s="78"/>
      <c r="B4" s="60"/>
      <c r="C4" s="80"/>
      <c r="D4" s="80"/>
      <c r="E4" s="64"/>
      <c r="F4" s="80"/>
      <c r="G4" s="4">
        <v>1</v>
      </c>
      <c r="H4" s="4">
        <v>2</v>
      </c>
      <c r="I4" s="4">
        <v>3</v>
      </c>
      <c r="J4" s="4" t="s">
        <v>4</v>
      </c>
      <c r="K4" s="64"/>
      <c r="L4" s="64"/>
      <c r="M4" s="66"/>
    </row>
    <row r="5" spans="1:13" ht="16">
      <c r="A5" s="67" t="s">
        <v>58</v>
      </c>
      <c r="B5" s="67"/>
      <c r="C5" s="68"/>
      <c r="D5" s="68"/>
      <c r="E5" s="68"/>
      <c r="F5" s="68"/>
      <c r="G5" s="68"/>
      <c r="H5" s="68"/>
      <c r="I5" s="68"/>
      <c r="J5" s="68"/>
    </row>
    <row r="6" spans="1:13">
      <c r="A6" s="22" t="s">
        <v>23</v>
      </c>
      <c r="B6" s="7" t="s">
        <v>59</v>
      </c>
      <c r="C6" s="7" t="s">
        <v>60</v>
      </c>
      <c r="D6" s="7" t="s">
        <v>61</v>
      </c>
      <c r="E6" s="8" t="s">
        <v>261</v>
      </c>
      <c r="F6" s="7" t="s">
        <v>233</v>
      </c>
      <c r="G6" s="21" t="s">
        <v>25</v>
      </c>
      <c r="H6" s="21" t="s">
        <v>62</v>
      </c>
      <c r="I6" s="23" t="s">
        <v>42</v>
      </c>
      <c r="J6" s="22"/>
      <c r="K6" s="9" t="str">
        <f>"62,5"</f>
        <v>62,5</v>
      </c>
      <c r="L6" s="9" t="str">
        <f>"44,0531"</f>
        <v>44,0531</v>
      </c>
      <c r="M6" s="7"/>
    </row>
    <row r="8" spans="1:13" ht="16">
      <c r="A8" s="57" t="s">
        <v>63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31" t="s">
        <v>23</v>
      </c>
      <c r="B9" s="24" t="s">
        <v>64</v>
      </c>
      <c r="C9" s="24" t="s">
        <v>252</v>
      </c>
      <c r="D9" s="24" t="s">
        <v>65</v>
      </c>
      <c r="E9" s="25" t="s">
        <v>267</v>
      </c>
      <c r="F9" s="24" t="s">
        <v>250</v>
      </c>
      <c r="G9" s="41" t="s">
        <v>24</v>
      </c>
      <c r="H9" s="30" t="s">
        <v>66</v>
      </c>
      <c r="I9" s="41" t="s">
        <v>26</v>
      </c>
      <c r="J9" s="31"/>
      <c r="K9" s="26" t="str">
        <f>"57,5"</f>
        <v>57,5</v>
      </c>
      <c r="L9" s="26" t="str">
        <f>"39,2840"</f>
        <v>39,2840</v>
      </c>
      <c r="M9" s="24"/>
    </row>
    <row r="10" spans="1:13">
      <c r="A10" s="39" t="s">
        <v>37</v>
      </c>
      <c r="B10" s="34" t="s">
        <v>67</v>
      </c>
      <c r="C10" s="34" t="s">
        <v>253</v>
      </c>
      <c r="D10" s="34" t="s">
        <v>68</v>
      </c>
      <c r="E10" s="35" t="s">
        <v>267</v>
      </c>
      <c r="F10" s="34" t="s">
        <v>233</v>
      </c>
      <c r="G10" s="37" t="s">
        <v>24</v>
      </c>
      <c r="H10" s="37" t="s">
        <v>25</v>
      </c>
      <c r="I10" s="38" t="s">
        <v>66</v>
      </c>
      <c r="J10" s="39"/>
      <c r="K10" s="36" t="str">
        <f>"55,0"</f>
        <v>55,0</v>
      </c>
      <c r="L10" s="36" t="str">
        <f>"37,5045"</f>
        <v>37,5045</v>
      </c>
      <c r="M10" s="34"/>
    </row>
    <row r="11" spans="1:13">
      <c r="A11" s="33" t="s">
        <v>23</v>
      </c>
      <c r="B11" s="27" t="s">
        <v>69</v>
      </c>
      <c r="C11" s="27" t="s">
        <v>70</v>
      </c>
      <c r="D11" s="27" t="s">
        <v>71</v>
      </c>
      <c r="E11" s="28" t="s">
        <v>261</v>
      </c>
      <c r="F11" s="27" t="s">
        <v>72</v>
      </c>
      <c r="G11" s="32" t="s">
        <v>25</v>
      </c>
      <c r="H11" s="40" t="s">
        <v>26</v>
      </c>
      <c r="I11" s="40" t="s">
        <v>26</v>
      </c>
      <c r="J11" s="33"/>
      <c r="K11" s="29" t="str">
        <f>"55,0"</f>
        <v>55,0</v>
      </c>
      <c r="L11" s="29" t="str">
        <f>"36,1185"</f>
        <v>36,1185</v>
      </c>
      <c r="M11" s="27"/>
    </row>
    <row r="13" spans="1:13" ht="16">
      <c r="A13" s="57" t="s">
        <v>32</v>
      </c>
      <c r="B13" s="57"/>
      <c r="C13" s="58"/>
      <c r="D13" s="58"/>
      <c r="E13" s="58"/>
      <c r="F13" s="58"/>
      <c r="G13" s="58"/>
      <c r="H13" s="58"/>
      <c r="I13" s="58"/>
      <c r="J13" s="58"/>
    </row>
    <row r="14" spans="1:13">
      <c r="A14" s="31" t="s">
        <v>23</v>
      </c>
      <c r="B14" s="24" t="s">
        <v>73</v>
      </c>
      <c r="C14" s="24" t="s">
        <v>74</v>
      </c>
      <c r="D14" s="24" t="s">
        <v>75</v>
      </c>
      <c r="E14" s="25" t="s">
        <v>261</v>
      </c>
      <c r="F14" s="24" t="s">
        <v>29</v>
      </c>
      <c r="G14" s="30" t="s">
        <v>26</v>
      </c>
      <c r="H14" s="30" t="s">
        <v>62</v>
      </c>
      <c r="I14" s="41" t="s">
        <v>34</v>
      </c>
      <c r="J14" s="31"/>
      <c r="K14" s="26" t="str">
        <f>"62,5"</f>
        <v>62,5</v>
      </c>
      <c r="L14" s="26" t="str">
        <f>"39,5094"</f>
        <v>39,5094</v>
      </c>
      <c r="M14" s="24"/>
    </row>
    <row r="15" spans="1:13">
      <c r="A15" s="33" t="s">
        <v>23</v>
      </c>
      <c r="B15" s="27" t="s">
        <v>40</v>
      </c>
      <c r="C15" s="27" t="s">
        <v>254</v>
      </c>
      <c r="D15" s="27" t="s">
        <v>41</v>
      </c>
      <c r="E15" s="28" t="s">
        <v>262</v>
      </c>
      <c r="F15" s="27" t="s">
        <v>233</v>
      </c>
      <c r="G15" s="32" t="s">
        <v>76</v>
      </c>
      <c r="H15" s="40" t="s">
        <v>77</v>
      </c>
      <c r="I15" s="40" t="s">
        <v>77</v>
      </c>
      <c r="J15" s="33"/>
      <c r="K15" s="29" t="str">
        <f>"47,5"</f>
        <v>47,5</v>
      </c>
      <c r="L15" s="29" t="str">
        <f>"33,4610"</f>
        <v>33,4610</v>
      </c>
      <c r="M15" s="27"/>
    </row>
    <row r="17" spans="1:13" ht="16">
      <c r="A17" s="57" t="s">
        <v>53</v>
      </c>
      <c r="B17" s="57"/>
      <c r="C17" s="58"/>
      <c r="D17" s="58"/>
      <c r="E17" s="58"/>
      <c r="F17" s="58"/>
      <c r="G17" s="58"/>
      <c r="H17" s="58"/>
      <c r="I17" s="58"/>
      <c r="J17" s="58"/>
    </row>
    <row r="18" spans="1:13">
      <c r="A18" s="31" t="s">
        <v>23</v>
      </c>
      <c r="B18" s="24" t="s">
        <v>78</v>
      </c>
      <c r="C18" s="24" t="s">
        <v>255</v>
      </c>
      <c r="D18" s="24" t="s">
        <v>79</v>
      </c>
      <c r="E18" s="25" t="s">
        <v>268</v>
      </c>
      <c r="F18" s="24" t="s">
        <v>29</v>
      </c>
      <c r="G18" s="30" t="s">
        <v>51</v>
      </c>
      <c r="H18" s="30" t="s">
        <v>31</v>
      </c>
      <c r="I18" s="41" t="s">
        <v>33</v>
      </c>
      <c r="J18" s="31"/>
      <c r="K18" s="26" t="str">
        <f>"40,0"</f>
        <v>40,0</v>
      </c>
      <c r="L18" s="26" t="str">
        <f>"24,3930"</f>
        <v>24,3930</v>
      </c>
      <c r="M18" s="24" t="s">
        <v>243</v>
      </c>
    </row>
    <row r="19" spans="1:13">
      <c r="A19" s="33" t="s">
        <v>23</v>
      </c>
      <c r="B19" s="27" t="s">
        <v>80</v>
      </c>
      <c r="C19" s="27" t="s">
        <v>81</v>
      </c>
      <c r="D19" s="27" t="s">
        <v>82</v>
      </c>
      <c r="E19" s="28" t="s">
        <v>261</v>
      </c>
      <c r="F19" s="27" t="s">
        <v>249</v>
      </c>
      <c r="G19" s="40" t="s">
        <v>62</v>
      </c>
      <c r="H19" s="40" t="s">
        <v>34</v>
      </c>
      <c r="I19" s="32" t="s">
        <v>34</v>
      </c>
      <c r="J19" s="33"/>
      <c r="K19" s="29" t="str">
        <f>"65,0"</f>
        <v>65,0</v>
      </c>
      <c r="L19" s="29" t="str">
        <f>"37,9145"</f>
        <v>37,9145</v>
      </c>
      <c r="M19" s="27"/>
    </row>
    <row r="21" spans="1:13" ht="16">
      <c r="A21" s="57" t="s">
        <v>8</v>
      </c>
      <c r="B21" s="57"/>
      <c r="C21" s="58"/>
      <c r="D21" s="58"/>
      <c r="E21" s="58"/>
      <c r="F21" s="58"/>
      <c r="G21" s="58"/>
      <c r="H21" s="58"/>
      <c r="I21" s="58"/>
      <c r="J21" s="58"/>
    </row>
    <row r="22" spans="1:13">
      <c r="A22" s="31" t="s">
        <v>23</v>
      </c>
      <c r="B22" s="24" t="s">
        <v>9</v>
      </c>
      <c r="C22" s="24" t="s">
        <v>83</v>
      </c>
      <c r="D22" s="24" t="s">
        <v>10</v>
      </c>
      <c r="E22" s="25" t="s">
        <v>261</v>
      </c>
      <c r="F22" s="24" t="s">
        <v>251</v>
      </c>
      <c r="G22" s="30" t="s">
        <v>55</v>
      </c>
      <c r="H22" s="30" t="s">
        <v>44</v>
      </c>
      <c r="I22" s="41" t="s">
        <v>84</v>
      </c>
      <c r="J22" s="31"/>
      <c r="K22" s="26" t="str">
        <f>"82,5"</f>
        <v>82,5</v>
      </c>
      <c r="L22" s="26" t="str">
        <f>"45,0306"</f>
        <v>45,0306</v>
      </c>
      <c r="M22" s="24"/>
    </row>
    <row r="23" spans="1:13">
      <c r="A23" s="33" t="s">
        <v>23</v>
      </c>
      <c r="B23" s="27" t="s">
        <v>9</v>
      </c>
      <c r="C23" s="27" t="s">
        <v>256</v>
      </c>
      <c r="D23" s="27" t="s">
        <v>10</v>
      </c>
      <c r="E23" s="28" t="s">
        <v>265</v>
      </c>
      <c r="F23" s="27" t="s">
        <v>251</v>
      </c>
      <c r="G23" s="32" t="s">
        <v>55</v>
      </c>
      <c r="H23" s="32" t="s">
        <v>44</v>
      </c>
      <c r="I23" s="40" t="s">
        <v>84</v>
      </c>
      <c r="J23" s="33"/>
      <c r="K23" s="29" t="str">
        <f>"82,5"</f>
        <v>82,5</v>
      </c>
      <c r="L23" s="29" t="str">
        <f>"45,4809"</f>
        <v>45,4809</v>
      </c>
      <c r="M23" s="27"/>
    </row>
    <row r="25" spans="1:13" ht="16">
      <c r="F25" s="11"/>
      <c r="G25" s="5"/>
      <c r="K25" s="19"/>
      <c r="M25" s="6"/>
    </row>
    <row r="26" spans="1:13" ht="16">
      <c r="F26" s="11"/>
      <c r="G26" s="5"/>
      <c r="K26" s="19"/>
      <c r="M26" s="6"/>
    </row>
    <row r="27" spans="1:13" ht="16">
      <c r="F27" s="11"/>
      <c r="G27" s="5"/>
      <c r="K27" s="19"/>
      <c r="M27" s="6"/>
    </row>
    <row r="28" spans="1:13" ht="16">
      <c r="F28" s="11"/>
      <c r="G28" s="5"/>
      <c r="K28" s="19"/>
      <c r="M28" s="6"/>
    </row>
    <row r="29" spans="1:13" ht="16">
      <c r="F29" s="11"/>
      <c r="G29" s="5"/>
      <c r="K29" s="19"/>
      <c r="M29" s="6"/>
    </row>
    <row r="30" spans="1:13" ht="16">
      <c r="F30" s="11"/>
      <c r="G30" s="5"/>
      <c r="K30" s="19"/>
      <c r="M30" s="6"/>
    </row>
    <row r="31" spans="1:13" ht="16">
      <c r="F31" s="11"/>
      <c r="G31" s="5"/>
      <c r="K31" s="19"/>
      <c r="M31" s="6"/>
    </row>
    <row r="32" spans="1:13">
      <c r="G32" s="5"/>
      <c r="K32" s="19"/>
      <c r="M32" s="6"/>
    </row>
    <row r="33" spans="3:13" ht="18">
      <c r="C33" s="12" t="s">
        <v>11</v>
      </c>
      <c r="D33" s="12"/>
      <c r="E33" s="5"/>
      <c r="F33" s="10"/>
      <c r="G33" s="5"/>
      <c r="K33" s="19"/>
      <c r="M33" s="6"/>
    </row>
    <row r="34" spans="3:13" ht="16">
      <c r="C34" s="13" t="s">
        <v>18</v>
      </c>
      <c r="D34" s="13"/>
      <c r="E34" s="5"/>
      <c r="F34" s="10"/>
      <c r="G34" s="5"/>
      <c r="K34" s="19"/>
      <c r="M34" s="6"/>
    </row>
    <row r="35" spans="3:13" ht="14">
      <c r="C35" s="14"/>
      <c r="D35" s="15" t="s">
        <v>85</v>
      </c>
      <c r="E35" s="5"/>
      <c r="F35" s="10"/>
      <c r="G35" s="5"/>
      <c r="K35" s="19"/>
      <c r="M35" s="6"/>
    </row>
    <row r="36" spans="3:13" ht="14">
      <c r="C36" s="16" t="s">
        <v>13</v>
      </c>
      <c r="D36" s="16" t="s">
        <v>14</v>
      </c>
      <c r="E36" s="16" t="s">
        <v>15</v>
      </c>
      <c r="F36" s="17" t="s">
        <v>16</v>
      </c>
      <c r="G36" s="16" t="s">
        <v>17</v>
      </c>
      <c r="K36" s="19"/>
      <c r="M36" s="6"/>
    </row>
    <row r="37" spans="3:13">
      <c r="C37" s="5" t="s">
        <v>78</v>
      </c>
      <c r="D37" s="5" t="s">
        <v>86</v>
      </c>
      <c r="E37" s="19" t="s">
        <v>57</v>
      </c>
      <c r="F37" s="20">
        <v>40</v>
      </c>
      <c r="G37" s="18">
        <v>24.3930006027222</v>
      </c>
      <c r="K37" s="19"/>
      <c r="M37" s="6"/>
    </row>
    <row r="38" spans="3:13">
      <c r="E38" s="5"/>
      <c r="F38" s="10"/>
      <c r="G38" s="5"/>
      <c r="K38" s="19"/>
      <c r="M38" s="6"/>
    </row>
    <row r="39" spans="3:13" ht="14">
      <c r="C39" s="14"/>
      <c r="D39" s="15" t="s">
        <v>49</v>
      </c>
      <c r="E39" s="5"/>
      <c r="F39" s="10"/>
      <c r="G39" s="5"/>
      <c r="K39" s="19"/>
      <c r="M39" s="6"/>
    </row>
    <row r="40" spans="3:13" ht="14">
      <c r="C40" s="16" t="s">
        <v>13</v>
      </c>
      <c r="D40" s="16" t="s">
        <v>14</v>
      </c>
      <c r="E40" s="16" t="s">
        <v>15</v>
      </c>
      <c r="F40" s="17" t="s">
        <v>16</v>
      </c>
      <c r="G40" s="16" t="s">
        <v>17</v>
      </c>
      <c r="K40" s="19"/>
      <c r="M40" s="6"/>
    </row>
    <row r="41" spans="3:13">
      <c r="C41" s="5" t="s">
        <v>64</v>
      </c>
      <c r="D41" s="5" t="s">
        <v>87</v>
      </c>
      <c r="E41" s="19" t="s">
        <v>88</v>
      </c>
      <c r="F41" s="20">
        <v>57.5</v>
      </c>
      <c r="G41" s="18">
        <v>39.284000098705299</v>
      </c>
      <c r="K41" s="19"/>
      <c r="M41" s="6"/>
    </row>
    <row r="42" spans="3:13">
      <c r="C42" s="5" t="s">
        <v>67</v>
      </c>
      <c r="D42" s="5" t="s">
        <v>87</v>
      </c>
      <c r="E42" s="19" t="s">
        <v>88</v>
      </c>
      <c r="F42" s="20">
        <v>55</v>
      </c>
      <c r="G42" s="18">
        <v>37.504501342773402</v>
      </c>
      <c r="K42" s="19"/>
      <c r="M42" s="6"/>
    </row>
    <row r="43" spans="3:13">
      <c r="E43" s="5"/>
      <c r="F43" s="10"/>
      <c r="G43" s="5"/>
      <c r="K43" s="19"/>
      <c r="M43" s="6"/>
    </row>
    <row r="44" spans="3:13" ht="14">
      <c r="C44" s="14"/>
      <c r="D44" s="15" t="s">
        <v>12</v>
      </c>
      <c r="E44" s="5"/>
      <c r="F44" s="10"/>
      <c r="G44" s="5"/>
      <c r="K44" s="19"/>
      <c r="M44" s="6"/>
    </row>
    <row r="45" spans="3:13" ht="14">
      <c r="C45" s="16" t="s">
        <v>13</v>
      </c>
      <c r="D45" s="16" t="s">
        <v>14</v>
      </c>
      <c r="E45" s="16" t="s">
        <v>15</v>
      </c>
      <c r="F45" s="17" t="s">
        <v>16</v>
      </c>
      <c r="G45" s="16" t="s">
        <v>17</v>
      </c>
      <c r="K45" s="19"/>
      <c r="M45" s="6"/>
    </row>
    <row r="46" spans="3:13">
      <c r="C46" s="5" t="s">
        <v>9</v>
      </c>
      <c r="D46" s="5" t="s">
        <v>12</v>
      </c>
      <c r="E46" s="19" t="s">
        <v>21</v>
      </c>
      <c r="F46" s="20">
        <v>82.5</v>
      </c>
      <c r="G46" s="18">
        <v>45.030562877655001</v>
      </c>
      <c r="K46" s="19"/>
      <c r="M46" s="6"/>
    </row>
    <row r="47" spans="3:13">
      <c r="C47" s="5" t="s">
        <v>59</v>
      </c>
      <c r="D47" s="5" t="s">
        <v>12</v>
      </c>
      <c r="E47" s="19" t="s">
        <v>89</v>
      </c>
      <c r="F47" s="20">
        <v>62.5</v>
      </c>
      <c r="G47" s="18">
        <v>44.0531261265278</v>
      </c>
      <c r="K47" s="19"/>
      <c r="M47" s="6"/>
    </row>
    <row r="48" spans="3:13">
      <c r="C48" s="5" t="s">
        <v>73</v>
      </c>
      <c r="D48" s="5" t="s">
        <v>12</v>
      </c>
      <c r="E48" s="19" t="s">
        <v>36</v>
      </c>
      <c r="F48" s="20">
        <v>62.5</v>
      </c>
      <c r="G48" s="18">
        <v>39.509374648332603</v>
      </c>
      <c r="K48" s="19"/>
      <c r="M48" s="6"/>
    </row>
    <row r="49" spans="3:13">
      <c r="E49" s="5"/>
      <c r="F49" s="10"/>
      <c r="G49" s="5"/>
      <c r="K49" s="19"/>
      <c r="M49" s="6"/>
    </row>
    <row r="50" spans="3:13" ht="14">
      <c r="C50" s="14"/>
      <c r="D50" s="15" t="s">
        <v>19</v>
      </c>
      <c r="E50" s="5"/>
      <c r="F50" s="10"/>
      <c r="G50" s="5"/>
      <c r="K50" s="19"/>
      <c r="M50" s="6"/>
    </row>
    <row r="51" spans="3:13" ht="14">
      <c r="C51" s="16" t="s">
        <v>13</v>
      </c>
      <c r="D51" s="16" t="s">
        <v>14</v>
      </c>
      <c r="E51" s="16" t="s">
        <v>15</v>
      </c>
      <c r="F51" s="17" t="s">
        <v>16</v>
      </c>
      <c r="G51" s="16" t="s">
        <v>17</v>
      </c>
      <c r="K51" s="19"/>
      <c r="M51" s="6"/>
    </row>
    <row r="52" spans="3:13">
      <c r="C52" s="5" t="s">
        <v>9</v>
      </c>
      <c r="D52" s="5" t="s">
        <v>20</v>
      </c>
      <c r="E52" s="19" t="s">
        <v>21</v>
      </c>
      <c r="F52" s="20">
        <v>82.5</v>
      </c>
      <c r="G52" s="18">
        <v>45.480868506431598</v>
      </c>
      <c r="K52" s="19"/>
      <c r="M52" s="6"/>
    </row>
    <row r="53" spans="3:13">
      <c r="C53" s="5" t="s">
        <v>40</v>
      </c>
      <c r="D53" s="5" t="s">
        <v>50</v>
      </c>
      <c r="E53" s="19" t="s">
        <v>36</v>
      </c>
      <c r="F53" s="20">
        <v>47.5</v>
      </c>
      <c r="G53" s="18">
        <v>33.460993546247501</v>
      </c>
      <c r="K53" s="19"/>
      <c r="M53" s="6"/>
    </row>
    <row r="54" spans="3:13">
      <c r="E54" s="5"/>
      <c r="F54" s="10"/>
      <c r="G54" s="5"/>
      <c r="K54" s="19"/>
      <c r="M54" s="6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A17:J17"/>
    <mergeCell ref="A21:J21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WRPF ПЛ без экипировки</vt:lpstr>
      <vt:lpstr>WRPF Двоеборье без экип</vt:lpstr>
      <vt:lpstr>WRPF Жим лежа без экип</vt:lpstr>
      <vt:lpstr>WRPF Военный жим</vt:lpstr>
      <vt:lpstr>WRPF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2022-08-05T17:20:42Z</dcterms:modified>
</cp:coreProperties>
</file>