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Июль/"/>
    </mc:Choice>
  </mc:AlternateContent>
  <xr:revisionPtr revIDLastSave="0" documentId="13_ncr:1_{EECB9B24-3EFB-8B45-A537-96F8129A3DF5}" xr6:coauthVersionLast="45" xr6:coauthVersionMax="45" xr10:uidLastSave="{00000000-0000-0000-0000-000000000000}"/>
  <bookViews>
    <workbookView xWindow="480" yWindow="460" windowWidth="28100" windowHeight="15880" xr2:uid="{00000000-000D-0000-FFFF-FFFF00000000}"/>
  </bookViews>
  <sheets>
    <sheet name="WRPF ПЛ без экипировки" sheetId="7" r:id="rId1"/>
    <sheet name="WRPF ПЛ в бинтах ДК" sheetId="6" r:id="rId2"/>
    <sheet name="WRPF ПЛ в бинтах" sheetId="5" r:id="rId3"/>
    <sheet name="WRPF Жим лежа без экип ДК" sheetId="11" r:id="rId4"/>
    <sheet name="WRPF Жим лежа без экип" sheetId="10" r:id="rId5"/>
    <sheet name="WRPF Тяга без экипировки ДК" sheetId="14" r:id="rId6"/>
    <sheet name="WRPF Тяга без экипировки" sheetId="13" r:id="rId7"/>
    <sheet name="СПР Подъем на бицепс ДК" sheetId="24" r:id="rId8"/>
    <sheet name="СПР Подъем на бицепс" sheetId="23" r:id="rId9"/>
  </sheets>
  <definedNames>
    <definedName name="_FilterDatabase" localSheetId="2" hidden="1">'WRPF ПЛ в бинтах'!$A$1:$S$3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4" i="24" l="1"/>
  <c r="K14" i="24"/>
  <c r="L11" i="24"/>
  <c r="K11" i="24"/>
  <c r="L8" i="24"/>
  <c r="K8" i="24"/>
  <c r="L7" i="24"/>
  <c r="K7" i="24"/>
  <c r="L6" i="24"/>
  <c r="K6" i="24"/>
  <c r="L7" i="23"/>
  <c r="L6" i="23"/>
  <c r="K6" i="23"/>
  <c r="L6" i="14"/>
  <c r="K6" i="14"/>
  <c r="L13" i="13"/>
  <c r="K13" i="13"/>
  <c r="L12" i="13"/>
  <c r="K12" i="13"/>
  <c r="L9" i="13"/>
  <c r="K9" i="13"/>
  <c r="L6" i="13"/>
  <c r="K6" i="13"/>
  <c r="L32" i="11"/>
  <c r="K32" i="11"/>
  <c r="L29" i="11"/>
  <c r="K29" i="11"/>
  <c r="L26" i="11"/>
  <c r="K26" i="11"/>
  <c r="L25" i="11"/>
  <c r="K25" i="11"/>
  <c r="L22" i="11"/>
  <c r="K22" i="11"/>
  <c r="L21" i="11"/>
  <c r="K21" i="11"/>
  <c r="L18" i="11"/>
  <c r="K18" i="11"/>
  <c r="L15" i="11"/>
  <c r="K15" i="11"/>
  <c r="L14" i="11"/>
  <c r="K14" i="11"/>
  <c r="L11" i="11"/>
  <c r="K11" i="11"/>
  <c r="L10" i="11"/>
  <c r="K10" i="11"/>
  <c r="L9" i="11"/>
  <c r="K9" i="11"/>
  <c r="L6" i="11"/>
  <c r="K6" i="11"/>
  <c r="L20" i="10"/>
  <c r="K20" i="10"/>
  <c r="L17" i="10"/>
  <c r="K17" i="10"/>
  <c r="L16" i="10"/>
  <c r="K16" i="10"/>
  <c r="L13" i="10"/>
  <c r="K13" i="10"/>
  <c r="L10" i="10"/>
  <c r="K10" i="10"/>
  <c r="L7" i="10"/>
  <c r="K7" i="10"/>
  <c r="L6" i="10"/>
  <c r="K6" i="10"/>
  <c r="T6" i="7"/>
  <c r="S6" i="7"/>
  <c r="T6" i="6"/>
  <c r="S6" i="6"/>
  <c r="T12" i="5"/>
  <c r="S12" i="5"/>
  <c r="T11" i="5"/>
  <c r="S11" i="5"/>
  <c r="T10" i="5"/>
  <c r="S10" i="5"/>
  <c r="T7" i="5"/>
  <c r="S7" i="5"/>
  <c r="T6" i="5"/>
  <c r="S6" i="5"/>
</calcChain>
</file>

<file path=xl/sharedStrings.xml><?xml version="1.0" encoding="utf-8"?>
<sst xmlns="http://schemas.openxmlformats.org/spreadsheetml/2006/main" count="624" uniqueCount="222">
  <si>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</si>
  <si>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</si>
  <si>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</si>
  <si>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</si>
  <si>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</si>
  <si>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</si>
  <si>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</si>
  <si>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</si>
  <si>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</si>
  <si>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</si>
  <si>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90</t>
  </si>
  <si>
    <t>Липатов Дмитрий</t>
  </si>
  <si>
    <t>Открытая (11.04.1993)/29</t>
  </si>
  <si>
    <t>89,90</t>
  </si>
  <si>
    <t xml:space="preserve">Пенза/Пензенская область </t>
  </si>
  <si>
    <t>290,0</t>
  </si>
  <si>
    <t>305,0</t>
  </si>
  <si>
    <t>312,5</t>
  </si>
  <si>
    <t>190,0</t>
  </si>
  <si>
    <t>200,0</t>
  </si>
  <si>
    <t>Долиновский Виктор</t>
  </si>
  <si>
    <t>Мастера 50-59 (10.08.1962)/59</t>
  </si>
  <si>
    <t>86,90</t>
  </si>
  <si>
    <t xml:space="preserve">Кузнецк/Пензенская область </t>
  </si>
  <si>
    <t>160,0</t>
  </si>
  <si>
    <t>170,0</t>
  </si>
  <si>
    <t>180,0</t>
  </si>
  <si>
    <t>100,0</t>
  </si>
  <si>
    <t>110,0</t>
  </si>
  <si>
    <t>115,0</t>
  </si>
  <si>
    <t>210,0</t>
  </si>
  <si>
    <t>220,0</t>
  </si>
  <si>
    <t>ВЕСОВАЯ КАТЕГОРИЯ   110</t>
  </si>
  <si>
    <t>Паткин Вадим</t>
  </si>
  <si>
    <t>Открытая (27.10.1992)/29</t>
  </si>
  <si>
    <t>108,80</t>
  </si>
  <si>
    <t>230,0</t>
  </si>
  <si>
    <t>245,0</t>
  </si>
  <si>
    <t>187,5</t>
  </si>
  <si>
    <t>240,0</t>
  </si>
  <si>
    <t>255,0</t>
  </si>
  <si>
    <t>262,5</t>
  </si>
  <si>
    <t>Карпов Владимир</t>
  </si>
  <si>
    <t>Открытая (07.11.1973)/48</t>
  </si>
  <si>
    <t>104,40</t>
  </si>
  <si>
    <t>250,0</t>
  </si>
  <si>
    <t>Мастера 40-49 (07.11.1973)/48</t>
  </si>
  <si>
    <t>235,0</t>
  </si>
  <si>
    <t>150,0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</si>
  <si>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</si>
  <si>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</si>
  <si>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</si>
  <si>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</si>
  <si>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</si>
  <si>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Сумма </t>
  </si>
  <si>
    <t xml:space="preserve">Wilks </t>
  </si>
  <si>
    <t>90</t>
  </si>
  <si>
    <t>110</t>
  </si>
  <si>
    <t>1</t>
  </si>
  <si>
    <t>2</t>
  </si>
  <si>
    <t>ВЕСОВАЯ КАТЕГОРИЯ   100</t>
  </si>
  <si>
    <t>Николашин Михаил</t>
  </si>
  <si>
    <t>Мастера 40-49 (25.07.1981)/40</t>
  </si>
  <si>
    <t>98,60</t>
  </si>
  <si>
    <t>105,0</t>
  </si>
  <si>
    <t>112,5</t>
  </si>
  <si>
    <t>175,0</t>
  </si>
  <si>
    <t>ВЕСОВАЯ КАТЕГОРИЯ   82.5</t>
  </si>
  <si>
    <t>Алёшкин Денис</t>
  </si>
  <si>
    <t>Открытая (09.02.1991)/31</t>
  </si>
  <si>
    <t>81,30</t>
  </si>
  <si>
    <t>185,0</t>
  </si>
  <si>
    <t>130,0</t>
  </si>
  <si>
    <t>135,0</t>
  </si>
  <si>
    <t>82.5</t>
  </si>
  <si>
    <t>Результат</t>
  </si>
  <si>
    <t>ВЕСОВАЯ КАТЕГОРИЯ   52</t>
  </si>
  <si>
    <t>Павлунин Артём</t>
  </si>
  <si>
    <t>Юноши 14-16 (18.02.2011)/11</t>
  </si>
  <si>
    <t>41,90</t>
  </si>
  <si>
    <t xml:space="preserve">Ульяновск/Ульяновская область </t>
  </si>
  <si>
    <t>35,0</t>
  </si>
  <si>
    <t>37,5</t>
  </si>
  <si>
    <t>Абубякеров Айваз</t>
  </si>
  <si>
    <t>Юноши 14-16 (04.11.2012)/9</t>
  </si>
  <si>
    <t>48,50</t>
  </si>
  <si>
    <t>22,5</t>
  </si>
  <si>
    <t>25,0</t>
  </si>
  <si>
    <t>27,5</t>
  </si>
  <si>
    <t>ВЕСОВАЯ КАТЕГОРИЯ   75</t>
  </si>
  <si>
    <t>Чугуров Сергей</t>
  </si>
  <si>
    <t>Открытая (22.06.1993)/29</t>
  </si>
  <si>
    <t>74,40</t>
  </si>
  <si>
    <t>167,5</t>
  </si>
  <si>
    <t>Климухин Александр</t>
  </si>
  <si>
    <t>Открытая (31.05.1995)/27</t>
  </si>
  <si>
    <t>82,00</t>
  </si>
  <si>
    <t>Ильичёв Денис</t>
  </si>
  <si>
    <t>Открытая (01.12.1987)/34</t>
  </si>
  <si>
    <t>88,00</t>
  </si>
  <si>
    <t>Васильев Валерий</t>
  </si>
  <si>
    <t>Мастера 70-79 (19.09.1947)/74</t>
  </si>
  <si>
    <t>99,10</t>
  </si>
  <si>
    <t>140,0</t>
  </si>
  <si>
    <t>142,5</t>
  </si>
  <si>
    <t xml:space="preserve">Юноши </t>
  </si>
  <si>
    <t xml:space="preserve">Результат </t>
  </si>
  <si>
    <t>52</t>
  </si>
  <si>
    <t>ВЕСОВАЯ КАТЕГОРИЯ   56</t>
  </si>
  <si>
    <t>Кузьмина Ирина</t>
  </si>
  <si>
    <t>Мастера 50-59 (18.12.1965)/56</t>
  </si>
  <si>
    <t>54,30</t>
  </si>
  <si>
    <t>40,0</t>
  </si>
  <si>
    <t>45,0</t>
  </si>
  <si>
    <t>Чемаров Иван</t>
  </si>
  <si>
    <t>Юноши 14-16 (27.11.2011)/10</t>
  </si>
  <si>
    <t>30,90</t>
  </si>
  <si>
    <t>30,0</t>
  </si>
  <si>
    <t>32,5</t>
  </si>
  <si>
    <t>Чобанян Эдвин</t>
  </si>
  <si>
    <t>Юноши 14-16 (25.09.2011)/10</t>
  </si>
  <si>
    <t>42,00</t>
  </si>
  <si>
    <t>Кирпичёв Александр</t>
  </si>
  <si>
    <t>Юноши 14-16 (02.10.2011)/10</t>
  </si>
  <si>
    <t>39,10</t>
  </si>
  <si>
    <t>ВЕСОВАЯ КАТЕГОРИЯ   60</t>
  </si>
  <si>
    <t>Чобанян Эрик</t>
  </si>
  <si>
    <t>Юноши 14-16 (28.05.2009)/13</t>
  </si>
  <si>
    <t>58,60</t>
  </si>
  <si>
    <t>42,5</t>
  </si>
  <si>
    <t>Кувшинова Мария</t>
  </si>
  <si>
    <t>Открытая (23.02.1986)/36</t>
  </si>
  <si>
    <t>58,90</t>
  </si>
  <si>
    <t>62,5</t>
  </si>
  <si>
    <t>67,5</t>
  </si>
  <si>
    <t>ВЕСОВАЯ КАТЕГОРИЯ   67.5</t>
  </si>
  <si>
    <t>Пигунов Данил</t>
  </si>
  <si>
    <t>Открытая (18.10.1987)/34</t>
  </si>
  <si>
    <t>65,60</t>
  </si>
  <si>
    <t>95,0</t>
  </si>
  <si>
    <t>102,5</t>
  </si>
  <si>
    <t>107,5</t>
  </si>
  <si>
    <t>Бочкарёв Дмитрий</t>
  </si>
  <si>
    <t>Юноши 14-16 (06.08.2006)/15</t>
  </si>
  <si>
    <t>73,70</t>
  </si>
  <si>
    <t>117,5</t>
  </si>
  <si>
    <t>Пятков Михаил</t>
  </si>
  <si>
    <t>Открытая (27.07.1992)/29</t>
  </si>
  <si>
    <t>73,50</t>
  </si>
  <si>
    <t>Довженко Павел</t>
  </si>
  <si>
    <t>Юноши 14-16 (16.06.2011)/11</t>
  </si>
  <si>
    <t>76,00</t>
  </si>
  <si>
    <t>Даудрих Алексей</t>
  </si>
  <si>
    <t>Открытая (23.12.1997)/24</t>
  </si>
  <si>
    <t>79,80</t>
  </si>
  <si>
    <t>147,5</t>
  </si>
  <si>
    <t>Редькин Сергей</t>
  </si>
  <si>
    <t>Открытая (30.07.1993)/28</t>
  </si>
  <si>
    <t>94,60</t>
  </si>
  <si>
    <t>165,0</t>
  </si>
  <si>
    <t>172,5</t>
  </si>
  <si>
    <t>ВЕСОВАЯ КАТЕГОРИЯ   125</t>
  </si>
  <si>
    <t>Клят Виталий</t>
  </si>
  <si>
    <t>Открытая (23.04.1993)/29</t>
  </si>
  <si>
    <t>117,70</t>
  </si>
  <si>
    <t>177,5</t>
  </si>
  <si>
    <t>3</t>
  </si>
  <si>
    <t>Горин Данила</t>
  </si>
  <si>
    <t>Юниоры (18.03.2001)/21</t>
  </si>
  <si>
    <t>65,00</t>
  </si>
  <si>
    <t>Прозоров Егор</t>
  </si>
  <si>
    <t>Открытая (29.05.1998)/24</t>
  </si>
  <si>
    <t>88,50</t>
  </si>
  <si>
    <t>260,0</t>
  </si>
  <si>
    <t>270,0</t>
  </si>
  <si>
    <t>145,0</t>
  </si>
  <si>
    <t xml:space="preserve">Gloss </t>
  </si>
  <si>
    <t>-</t>
  </si>
  <si>
    <t>20,0</t>
  </si>
  <si>
    <t>17,5</t>
  </si>
  <si>
    <t>60</t>
  </si>
  <si>
    <t>Подъем на бицепс</t>
  </si>
  <si>
    <t>15,0</t>
  </si>
  <si>
    <t>48,00</t>
  </si>
  <si>
    <t>12,5</t>
  </si>
  <si>
    <t>52,00</t>
  </si>
  <si>
    <t>Открытый Кубок города Кузнецка «Эволюция – Этап второй»
WRPF Пауэрлифтинг без экипировки
Кузнецк/Пензенская область, 03 июля 2022 года</t>
  </si>
  <si>
    <t>Открытый Кубок города Кузнецка «Эволюция – Этап второй»
WRPF Пауэрлифтинг классический в бинтах ДК
Кузнецк/Пензенская область, 03 июля 2022 года</t>
  </si>
  <si>
    <t>Открытый Кубок города Кузнецка «Эволюция – Этап второй»
WRPF Пауэрлифтинг классический в бинтах
Кузнецк/Пензенская область, 03 июля 2022 года</t>
  </si>
  <si>
    <t>Открытый Кубок города Кузнецка «Эволюция – Этап второй»
WRPF Жим лежа без экипировки ДК
Кузнецк/Пензенская область, 03 июля 2022 года</t>
  </si>
  <si>
    <t>Открытый Кубок города Кузнецка «Эволюция – Этап второй»
WRPF Жим лежа без экипировки
Кузнецк/Пензенская область, 03 июля 2022 года</t>
  </si>
  <si>
    <t>Открытый Кубок города Кузнецка «Эволюция – Этап второй»
WRPF Становая тяга без экипировки ДК
Кузнецк/Пензенская область, 03 июля 2022 года</t>
  </si>
  <si>
    <t>Открытый Кубок города Кузнецка «Эволюция – Этап второй»
WRPF Становая тяга без экипировки
Кузнецк/Пензенская область, 03 июля 2022 года</t>
  </si>
  <si>
    <t>Открытый Кубок города Кузнецка «Эволюция – Этап второй»
СПР Строгий подъем штанги на бицепс ДК
Кузнецк/Пензенская область, 03 июля 2022 года</t>
  </si>
  <si>
    <t>Открытый Кубок города Кузнецка «Эволюция – Этап второй»
СПР Строгий подъем штанги на бицепс
Кузнецк/Пензенская область, 03 июля 2022 года</t>
  </si>
  <si>
    <t>Весовая категория</t>
  </si>
  <si>
    <t xml:space="preserve">Салов А. </t>
  </si>
  <si>
    <t xml:space="preserve">Чугуров С. </t>
  </si>
  <si>
    <t xml:space="preserve">Рузаевка/Республика Мордовия </t>
  </si>
  <si>
    <t xml:space="preserve">Никулин А. </t>
  </si>
  <si>
    <t>Юноши 13-19 (27.11.2011)/10</t>
  </si>
  <si>
    <t>Юноши 13-19 (25.09.2011)/10</t>
  </si>
  <si>
    <t>Юноши 13-19 (02.10.2011)/10</t>
  </si>
  <si>
    <t>Юноши 13-19 (28.05.2009)/13</t>
  </si>
  <si>
    <t>Юноши 13-19 (16.06.2011)/11</t>
  </si>
  <si>
    <t xml:space="preserve">Юноши 13-19 </t>
  </si>
  <si>
    <t>Юноши 13-19 (18.02.2011)/11</t>
  </si>
  <si>
    <t>Юноши 13-19 (04.11.2012)/9</t>
  </si>
  <si>
    <t>Жим</t>
  </si>
  <si>
    <t xml:space="preserve"> </t>
  </si>
  <si>
    <t xml:space="preserve">  </t>
  </si>
  <si>
    <t xml:space="preserve">   </t>
  </si>
  <si>
    <t>№</t>
  </si>
  <si>
    <t xml:space="preserve">
Дата рождения/Возраст</t>
  </si>
  <si>
    <t>Возрастная группа</t>
  </si>
  <si>
    <t>T</t>
  </si>
  <si>
    <t>J</t>
  </si>
  <si>
    <t>O</t>
  </si>
  <si>
    <t>T1</t>
  </si>
  <si>
    <t>M4</t>
  </si>
  <si>
    <t>M2</t>
  </si>
  <si>
    <t>M1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</si>
</sst>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1" fillId="2" borderId="23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8"/>
  <sheetViews>
    <sheetView tabSelected="1" workbookViewId="0">
      <selection activeCell="E7" sqref="E7"/>
    </sheetView>
  </sheetViews>
  <sheetFormatPr baseColWidth="10" defaultColWidth="9.1640625" defaultRowHeight="13"/>
  <cols>
    <col min="1" max="1" width="7.33203125" style="5" bestFit="1" customWidth="1"/>
    <col min="2" max="2" width="14.6640625" style="5" bestFit="1" customWidth="1"/>
    <col min="3" max="3" width="26.33203125" style="5" bestFit="1" customWidth="1"/>
    <col min="4" max="4" width="21.5" style="5" bestFit="1" customWidth="1"/>
    <col min="5" max="5" width="10.5" style="16" bestFit="1" customWidth="1"/>
    <col min="6" max="6" width="25" style="5" bestFit="1" customWidth="1"/>
    <col min="7" max="9" width="5.5" style="26" customWidth="1"/>
    <col min="10" max="10" width="4.83203125" style="26" customWidth="1"/>
    <col min="11" max="13" width="5.5" style="26" customWidth="1"/>
    <col min="14" max="14" width="4.83203125" style="26" customWidth="1"/>
    <col min="15" max="17" width="5.5" style="26" customWidth="1"/>
    <col min="18" max="18" width="4.83203125" style="26" customWidth="1"/>
    <col min="19" max="19" width="7.83203125" style="6" bestFit="1" customWidth="1"/>
    <col min="20" max="20" width="8.6640625" style="6" bestFit="1" customWidth="1"/>
    <col min="21" max="21" width="22.83203125" style="5" customWidth="1"/>
    <col min="22" max="16384" width="9.1640625" style="3"/>
  </cols>
  <sheetData>
    <row r="1" spans="1:21" s="2" customFormat="1" ht="29" customHeight="1">
      <c r="A1" s="66" t="s">
        <v>186</v>
      </c>
      <c r="B1" s="67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9"/>
    </row>
    <row r="2" spans="1:21" s="2" customFormat="1" ht="62" customHeight="1" thickBot="1">
      <c r="A2" s="70"/>
      <c r="B2" s="71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3"/>
    </row>
    <row r="3" spans="1:21" s="1" customFormat="1" ht="12.75" customHeight="1">
      <c r="A3" s="74" t="s">
        <v>212</v>
      </c>
      <c r="B3" s="64" t="s">
        <v>0</v>
      </c>
      <c r="C3" s="76" t="s">
        <v>213</v>
      </c>
      <c r="D3" s="76" t="s">
        <v>6</v>
      </c>
      <c r="E3" s="78" t="s">
        <v>214</v>
      </c>
      <c r="F3" s="80" t="s">
        <v>5</v>
      </c>
      <c r="G3" s="80" t="s">
        <v>7</v>
      </c>
      <c r="H3" s="80"/>
      <c r="I3" s="80"/>
      <c r="J3" s="80"/>
      <c r="K3" s="80" t="s">
        <v>8</v>
      </c>
      <c r="L3" s="80"/>
      <c r="M3" s="80"/>
      <c r="N3" s="80"/>
      <c r="O3" s="80" t="s">
        <v>9</v>
      </c>
      <c r="P3" s="80"/>
      <c r="Q3" s="80"/>
      <c r="R3" s="80"/>
      <c r="S3" s="78" t="s">
        <v>1</v>
      </c>
      <c r="T3" s="78" t="s">
        <v>3</v>
      </c>
      <c r="U3" s="81" t="s">
        <v>2</v>
      </c>
    </row>
    <row r="4" spans="1:21" s="1" customFormat="1" ht="21" customHeight="1" thickBot="1">
      <c r="A4" s="75"/>
      <c r="B4" s="65"/>
      <c r="C4" s="77"/>
      <c r="D4" s="77"/>
      <c r="E4" s="79"/>
      <c r="F4" s="77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79"/>
      <c r="T4" s="79"/>
      <c r="U4" s="82"/>
    </row>
    <row r="5" spans="1:21" ht="16">
      <c r="A5" s="62" t="s">
        <v>67</v>
      </c>
      <c r="B5" s="62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1:21">
      <c r="A6" s="40" t="s">
        <v>58</v>
      </c>
      <c r="B6" s="21" t="s">
        <v>68</v>
      </c>
      <c r="C6" s="21" t="s">
        <v>69</v>
      </c>
      <c r="D6" s="21" t="s">
        <v>70</v>
      </c>
      <c r="E6" s="22" t="s">
        <v>217</v>
      </c>
      <c r="F6" s="21" t="s">
        <v>14</v>
      </c>
      <c r="G6" s="39" t="s">
        <v>71</v>
      </c>
      <c r="H6" s="38" t="s">
        <v>19</v>
      </c>
      <c r="I6" s="38" t="s">
        <v>19</v>
      </c>
      <c r="J6" s="40"/>
      <c r="K6" s="39" t="s">
        <v>72</v>
      </c>
      <c r="L6" s="38" t="s">
        <v>73</v>
      </c>
      <c r="M6" s="38" t="s">
        <v>73</v>
      </c>
      <c r="N6" s="40"/>
      <c r="O6" s="39" t="s">
        <v>31</v>
      </c>
      <c r="P6" s="39" t="s">
        <v>47</v>
      </c>
      <c r="Q6" s="38" t="s">
        <v>45</v>
      </c>
      <c r="R6" s="40"/>
      <c r="S6" s="37" t="str">
        <f>"550,0"</f>
        <v>550,0</v>
      </c>
      <c r="T6" s="37" t="str">
        <f>"371,7450"</f>
        <v>371,7450</v>
      </c>
      <c r="U6" s="21" t="s">
        <v>209</v>
      </c>
    </row>
    <row r="8" spans="1:21">
      <c r="E8" s="5"/>
      <c r="F8" s="16"/>
      <c r="G8" s="5"/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6"/>
  <sheetViews>
    <sheetView workbookViewId="0">
      <selection activeCell="E7" sqref="E7"/>
    </sheetView>
  </sheetViews>
  <sheetFormatPr baseColWidth="10" defaultColWidth="9.1640625" defaultRowHeight="13"/>
  <cols>
    <col min="1" max="1" width="7.33203125" style="5" bestFit="1" customWidth="1"/>
    <col min="2" max="2" width="18.1640625" style="5" bestFit="1" customWidth="1"/>
    <col min="3" max="3" width="27.33203125" style="5" bestFit="1" customWidth="1"/>
    <col min="4" max="4" width="21.5" style="5" bestFit="1" customWidth="1"/>
    <col min="5" max="5" width="10.5" style="16" bestFit="1" customWidth="1"/>
    <col min="6" max="6" width="25" style="5" bestFit="1" customWidth="1"/>
    <col min="7" max="9" width="5.5" style="26" customWidth="1"/>
    <col min="10" max="10" width="4.83203125" style="26" customWidth="1"/>
    <col min="11" max="13" width="5.5" style="26" customWidth="1"/>
    <col min="14" max="14" width="4.83203125" style="26" customWidth="1"/>
    <col min="15" max="17" width="5.5" style="26" customWidth="1"/>
    <col min="18" max="18" width="4.83203125" style="26" customWidth="1"/>
    <col min="19" max="19" width="7.83203125" style="6" bestFit="1" customWidth="1"/>
    <col min="20" max="20" width="8.6640625" style="6" bestFit="1" customWidth="1"/>
    <col min="21" max="21" width="22.1640625" style="5" customWidth="1"/>
    <col min="22" max="16384" width="9.1640625" style="3"/>
  </cols>
  <sheetData>
    <row r="1" spans="1:21" s="2" customFormat="1" ht="29" customHeight="1">
      <c r="A1" s="66" t="s">
        <v>187</v>
      </c>
      <c r="B1" s="67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9"/>
    </row>
    <row r="2" spans="1:21" s="2" customFormat="1" ht="62" customHeight="1" thickBot="1">
      <c r="A2" s="70"/>
      <c r="B2" s="71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3"/>
    </row>
    <row r="3" spans="1:21" s="1" customFormat="1" ht="12.75" customHeight="1">
      <c r="A3" s="74" t="s">
        <v>212</v>
      </c>
      <c r="B3" s="64" t="s">
        <v>0</v>
      </c>
      <c r="C3" s="76" t="s">
        <v>213</v>
      </c>
      <c r="D3" s="76" t="s">
        <v>6</v>
      </c>
      <c r="E3" s="78" t="s">
        <v>214</v>
      </c>
      <c r="F3" s="80" t="s">
        <v>5</v>
      </c>
      <c r="G3" s="80" t="s">
        <v>7</v>
      </c>
      <c r="H3" s="80"/>
      <c r="I3" s="80"/>
      <c r="J3" s="80"/>
      <c r="K3" s="80" t="s">
        <v>8</v>
      </c>
      <c r="L3" s="80"/>
      <c r="M3" s="80"/>
      <c r="N3" s="80"/>
      <c r="O3" s="80" t="s">
        <v>9</v>
      </c>
      <c r="P3" s="80"/>
      <c r="Q3" s="80"/>
      <c r="R3" s="80"/>
      <c r="S3" s="78" t="s">
        <v>1</v>
      </c>
      <c r="T3" s="78" t="s">
        <v>3</v>
      </c>
      <c r="U3" s="81" t="s">
        <v>2</v>
      </c>
    </row>
    <row r="4" spans="1:21" s="1" customFormat="1" ht="21" customHeight="1" thickBot="1">
      <c r="A4" s="75"/>
      <c r="B4" s="65"/>
      <c r="C4" s="77"/>
      <c r="D4" s="77"/>
      <c r="E4" s="79"/>
      <c r="F4" s="77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79"/>
      <c r="T4" s="79"/>
      <c r="U4" s="82"/>
    </row>
    <row r="5" spans="1:21" ht="16">
      <c r="A5" s="62" t="s">
        <v>60</v>
      </c>
      <c r="B5" s="62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1:21">
      <c r="A6" s="40" t="s">
        <v>58</v>
      </c>
      <c r="B6" s="21" t="s">
        <v>61</v>
      </c>
      <c r="C6" s="21" t="s">
        <v>62</v>
      </c>
      <c r="D6" s="21" t="s">
        <v>63</v>
      </c>
      <c r="E6" s="22" t="s">
        <v>221</v>
      </c>
      <c r="F6" s="21" t="s">
        <v>14</v>
      </c>
      <c r="G6" s="38" t="s">
        <v>24</v>
      </c>
      <c r="H6" s="39" t="s">
        <v>24</v>
      </c>
      <c r="I6" s="39" t="s">
        <v>25</v>
      </c>
      <c r="J6" s="40"/>
      <c r="K6" s="39" t="s">
        <v>64</v>
      </c>
      <c r="L6" s="39" t="s">
        <v>28</v>
      </c>
      <c r="M6" s="39" t="s">
        <v>65</v>
      </c>
      <c r="N6" s="40"/>
      <c r="O6" s="39" t="s">
        <v>24</v>
      </c>
      <c r="P6" s="38" t="s">
        <v>25</v>
      </c>
      <c r="Q6" s="39" t="s">
        <v>66</v>
      </c>
      <c r="R6" s="40"/>
      <c r="S6" s="37" t="str">
        <f>"457,5"</f>
        <v>457,5</v>
      </c>
      <c r="T6" s="37" t="str">
        <f>"280,0358"</f>
        <v>280,0358</v>
      </c>
      <c r="U6" s="21"/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5">
    <pageSetUpPr fitToPage="1"/>
  </sheetPr>
  <dimension ref="A1:U23"/>
  <sheetViews>
    <sheetView workbookViewId="0">
      <selection activeCell="E13" sqref="E13"/>
    </sheetView>
  </sheetViews>
  <sheetFormatPr baseColWidth="10" defaultColWidth="9.1640625" defaultRowHeight="13"/>
  <cols>
    <col min="1" max="1" width="7.33203125" style="5" bestFit="1" customWidth="1"/>
    <col min="2" max="2" width="18.83203125" style="5" bestFit="1" customWidth="1"/>
    <col min="3" max="3" width="27.33203125" style="5" bestFit="1" customWidth="1"/>
    <col min="4" max="4" width="21.5" style="5" bestFit="1" customWidth="1"/>
    <col min="5" max="5" width="10.5" style="16" bestFit="1" customWidth="1"/>
    <col min="6" max="6" width="26.83203125" style="5" bestFit="1" customWidth="1"/>
    <col min="7" max="9" width="5.5" style="26" customWidth="1"/>
    <col min="10" max="10" width="4.83203125" style="26" customWidth="1"/>
    <col min="11" max="13" width="5.5" style="26" customWidth="1"/>
    <col min="14" max="14" width="4.83203125" style="26" customWidth="1"/>
    <col min="15" max="17" width="5.5" style="26" customWidth="1"/>
    <col min="18" max="18" width="4.83203125" style="26" customWidth="1"/>
    <col min="19" max="19" width="7.83203125" style="6" bestFit="1" customWidth="1"/>
    <col min="20" max="20" width="8.6640625" style="6" bestFit="1" customWidth="1"/>
    <col min="21" max="21" width="25.83203125" style="5" bestFit="1" customWidth="1"/>
    <col min="22" max="16384" width="9.1640625" style="3"/>
  </cols>
  <sheetData>
    <row r="1" spans="1:21" s="2" customFormat="1" ht="29" customHeight="1">
      <c r="A1" s="66" t="s">
        <v>188</v>
      </c>
      <c r="B1" s="67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9"/>
    </row>
    <row r="2" spans="1:21" s="2" customFormat="1" ht="62" customHeight="1" thickBot="1">
      <c r="A2" s="70"/>
      <c r="B2" s="71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3"/>
    </row>
    <row r="3" spans="1:21" s="1" customFormat="1" ht="12.75" customHeight="1">
      <c r="A3" s="74" t="s">
        <v>212</v>
      </c>
      <c r="B3" s="64" t="s">
        <v>0</v>
      </c>
      <c r="C3" s="76" t="s">
        <v>213</v>
      </c>
      <c r="D3" s="76" t="s">
        <v>6</v>
      </c>
      <c r="E3" s="78" t="s">
        <v>214</v>
      </c>
      <c r="F3" s="80" t="s">
        <v>5</v>
      </c>
      <c r="G3" s="80" t="s">
        <v>7</v>
      </c>
      <c r="H3" s="80"/>
      <c r="I3" s="80"/>
      <c r="J3" s="80"/>
      <c r="K3" s="80" t="s">
        <v>8</v>
      </c>
      <c r="L3" s="80"/>
      <c r="M3" s="80"/>
      <c r="N3" s="80"/>
      <c r="O3" s="80" t="s">
        <v>9</v>
      </c>
      <c r="P3" s="80"/>
      <c r="Q3" s="80"/>
      <c r="R3" s="80"/>
      <c r="S3" s="78" t="s">
        <v>1</v>
      </c>
      <c r="T3" s="78" t="s">
        <v>3</v>
      </c>
      <c r="U3" s="81" t="s">
        <v>2</v>
      </c>
    </row>
    <row r="4" spans="1:21" s="1" customFormat="1" ht="21" customHeight="1" thickBot="1">
      <c r="A4" s="75"/>
      <c r="B4" s="65"/>
      <c r="C4" s="77"/>
      <c r="D4" s="77"/>
      <c r="E4" s="79"/>
      <c r="F4" s="77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79"/>
      <c r="T4" s="79"/>
      <c r="U4" s="82"/>
    </row>
    <row r="5" spans="1:21" ht="16">
      <c r="A5" s="62" t="s">
        <v>10</v>
      </c>
      <c r="B5" s="62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1:21">
      <c r="A6" s="29" t="s">
        <v>58</v>
      </c>
      <c r="B6" s="7" t="s">
        <v>11</v>
      </c>
      <c r="C6" s="7" t="s">
        <v>12</v>
      </c>
      <c r="D6" s="7" t="s">
        <v>13</v>
      </c>
      <c r="E6" s="8" t="s">
        <v>217</v>
      </c>
      <c r="F6" s="7" t="s">
        <v>14</v>
      </c>
      <c r="G6" s="28" t="s">
        <v>15</v>
      </c>
      <c r="H6" s="28" t="s">
        <v>16</v>
      </c>
      <c r="I6" s="28" t="s">
        <v>17</v>
      </c>
      <c r="J6" s="29"/>
      <c r="K6" s="28" t="s">
        <v>18</v>
      </c>
      <c r="L6" s="30" t="s">
        <v>19</v>
      </c>
      <c r="M6" s="30" t="s">
        <v>19</v>
      </c>
      <c r="N6" s="29"/>
      <c r="O6" s="30" t="s">
        <v>15</v>
      </c>
      <c r="P6" s="28" t="s">
        <v>15</v>
      </c>
      <c r="Q6" s="30" t="s">
        <v>16</v>
      </c>
      <c r="R6" s="29"/>
      <c r="S6" s="9" t="str">
        <f>"792,5"</f>
        <v>792,5</v>
      </c>
      <c r="T6" s="9" t="str">
        <f>"506,2490"</f>
        <v>506,2490</v>
      </c>
      <c r="U6" s="7" t="s">
        <v>196</v>
      </c>
    </row>
    <row r="7" spans="1:21">
      <c r="A7" s="33" t="s">
        <v>58</v>
      </c>
      <c r="B7" s="10" t="s">
        <v>20</v>
      </c>
      <c r="C7" s="10" t="s">
        <v>21</v>
      </c>
      <c r="D7" s="10" t="s">
        <v>22</v>
      </c>
      <c r="E7" s="11" t="s">
        <v>220</v>
      </c>
      <c r="F7" s="10" t="s">
        <v>23</v>
      </c>
      <c r="G7" s="31" t="s">
        <v>24</v>
      </c>
      <c r="H7" s="32" t="s">
        <v>25</v>
      </c>
      <c r="I7" s="32" t="s">
        <v>26</v>
      </c>
      <c r="J7" s="33"/>
      <c r="K7" s="32" t="s">
        <v>27</v>
      </c>
      <c r="L7" s="32" t="s">
        <v>28</v>
      </c>
      <c r="M7" s="31" t="s">
        <v>29</v>
      </c>
      <c r="N7" s="33"/>
      <c r="O7" s="32" t="s">
        <v>19</v>
      </c>
      <c r="P7" s="32" t="s">
        <v>30</v>
      </c>
      <c r="Q7" s="32" t="s">
        <v>31</v>
      </c>
      <c r="R7" s="33"/>
      <c r="S7" s="12" t="str">
        <f>"510,0"</f>
        <v>510,0</v>
      </c>
      <c r="T7" s="12" t="str">
        <f>"447,7316"</f>
        <v>447,7316</v>
      </c>
      <c r="U7" s="10" t="s">
        <v>209</v>
      </c>
    </row>
    <row r="9" spans="1:21" ht="16">
      <c r="A9" s="83" t="s">
        <v>32</v>
      </c>
      <c r="B9" s="83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</row>
    <row r="10" spans="1:21">
      <c r="A10" s="29" t="s">
        <v>58</v>
      </c>
      <c r="B10" s="7" t="s">
        <v>33</v>
      </c>
      <c r="C10" s="7" t="s">
        <v>34</v>
      </c>
      <c r="D10" s="7" t="s">
        <v>35</v>
      </c>
      <c r="E10" s="8" t="s">
        <v>217</v>
      </c>
      <c r="F10" s="42" t="s">
        <v>14</v>
      </c>
      <c r="G10" s="48" t="s">
        <v>36</v>
      </c>
      <c r="H10" s="52" t="s">
        <v>37</v>
      </c>
      <c r="I10" s="52" t="s">
        <v>37</v>
      </c>
      <c r="J10" s="58"/>
      <c r="K10" s="48" t="s">
        <v>25</v>
      </c>
      <c r="L10" s="28" t="s">
        <v>26</v>
      </c>
      <c r="M10" s="57" t="s">
        <v>38</v>
      </c>
      <c r="N10" s="45"/>
      <c r="O10" s="49" t="s">
        <v>39</v>
      </c>
      <c r="P10" s="49" t="s">
        <v>40</v>
      </c>
      <c r="Q10" s="49" t="s">
        <v>41</v>
      </c>
      <c r="R10" s="45"/>
      <c r="S10" s="9" t="str">
        <f>"672,5"</f>
        <v>672,5</v>
      </c>
      <c r="T10" s="9" t="str">
        <f>"397,1112"</f>
        <v>397,1112</v>
      </c>
      <c r="U10" s="7" t="s">
        <v>209</v>
      </c>
    </row>
    <row r="11" spans="1:21">
      <c r="A11" s="36" t="s">
        <v>59</v>
      </c>
      <c r="B11" s="13" t="s">
        <v>42</v>
      </c>
      <c r="C11" s="13" t="s">
        <v>43</v>
      </c>
      <c r="D11" s="13" t="s">
        <v>44</v>
      </c>
      <c r="E11" s="14" t="s">
        <v>217</v>
      </c>
      <c r="F11" s="43" t="s">
        <v>23</v>
      </c>
      <c r="G11" s="50" t="s">
        <v>31</v>
      </c>
      <c r="H11" s="53" t="s">
        <v>47</v>
      </c>
      <c r="I11" s="50" t="s">
        <v>37</v>
      </c>
      <c r="J11" s="59"/>
      <c r="K11" s="50" t="s">
        <v>103</v>
      </c>
      <c r="L11" s="34" t="s">
        <v>48</v>
      </c>
      <c r="M11" s="54" t="s">
        <v>24</v>
      </c>
      <c r="N11" s="46"/>
      <c r="O11" s="54" t="s">
        <v>45</v>
      </c>
      <c r="P11" s="54" t="s">
        <v>45</v>
      </c>
      <c r="Q11" s="46"/>
      <c r="R11" s="46"/>
      <c r="S11" s="15" t="str">
        <f>"630,0"</f>
        <v>630,0</v>
      </c>
      <c r="T11" s="15" t="str">
        <f>"377,2440"</f>
        <v>377,2440</v>
      </c>
      <c r="U11" s="13" t="s">
        <v>209</v>
      </c>
    </row>
    <row r="12" spans="1:21">
      <c r="A12" s="33" t="s">
        <v>58</v>
      </c>
      <c r="B12" s="10" t="s">
        <v>42</v>
      </c>
      <c r="C12" s="10" t="s">
        <v>46</v>
      </c>
      <c r="D12" s="10" t="s">
        <v>44</v>
      </c>
      <c r="E12" s="11" t="s">
        <v>221</v>
      </c>
      <c r="F12" s="44" t="s">
        <v>23</v>
      </c>
      <c r="G12" s="51" t="s">
        <v>31</v>
      </c>
      <c r="H12" s="55" t="s">
        <v>47</v>
      </c>
      <c r="I12" s="51" t="s">
        <v>37</v>
      </c>
      <c r="J12" s="60"/>
      <c r="K12" s="51" t="s">
        <v>103</v>
      </c>
      <c r="L12" s="32" t="s">
        <v>48</v>
      </c>
      <c r="M12" s="56" t="s">
        <v>24</v>
      </c>
      <c r="N12" s="47"/>
      <c r="O12" s="56" t="s">
        <v>45</v>
      </c>
      <c r="P12" s="56" t="s">
        <v>45</v>
      </c>
      <c r="Q12" s="47"/>
      <c r="R12" s="47"/>
      <c r="S12" s="12" t="str">
        <f>"655,0"</f>
        <v>655,0</v>
      </c>
      <c r="T12" s="12" t="str">
        <f>"436,9264"</f>
        <v>436,9264</v>
      </c>
      <c r="U12" s="10" t="s">
        <v>209</v>
      </c>
    </row>
    <row r="14" spans="1:21">
      <c r="G14" s="5"/>
    </row>
    <row r="15" spans="1:21">
      <c r="F15" s="16"/>
      <c r="G15" s="5"/>
    </row>
    <row r="16" spans="1:21" ht="18">
      <c r="B16" s="17" t="s">
        <v>49</v>
      </c>
      <c r="C16" s="17"/>
      <c r="F16" s="16"/>
      <c r="G16" s="5"/>
    </row>
    <row r="17" spans="2:7" ht="16">
      <c r="B17" s="18" t="s">
        <v>50</v>
      </c>
      <c r="C17" s="18"/>
      <c r="F17" s="16"/>
      <c r="G17" s="5"/>
    </row>
    <row r="18" spans="2:7" ht="14">
      <c r="B18" s="19"/>
      <c r="C18" s="20" t="s">
        <v>51</v>
      </c>
    </row>
    <row r="19" spans="2:7" ht="14">
      <c r="B19" s="23" t="s">
        <v>52</v>
      </c>
      <c r="C19" s="23" t="s">
        <v>53</v>
      </c>
      <c r="D19" s="23" t="s">
        <v>195</v>
      </c>
      <c r="E19" s="24" t="s">
        <v>54</v>
      </c>
      <c r="F19" s="23" t="s">
        <v>55</v>
      </c>
    </row>
    <row r="20" spans="2:7">
      <c r="B20" s="5" t="s">
        <v>11</v>
      </c>
      <c r="C20" s="5" t="s">
        <v>51</v>
      </c>
      <c r="D20" s="26" t="s">
        <v>56</v>
      </c>
      <c r="E20" s="27">
        <v>792.5</v>
      </c>
      <c r="F20" s="25">
        <v>506.24901980161701</v>
      </c>
    </row>
    <row r="21" spans="2:7">
      <c r="B21" s="5" t="s">
        <v>33</v>
      </c>
      <c r="C21" s="5" t="s">
        <v>51</v>
      </c>
      <c r="D21" s="26" t="s">
        <v>57</v>
      </c>
      <c r="E21" s="27">
        <v>672.5</v>
      </c>
      <c r="F21" s="25">
        <v>397.11124807596201</v>
      </c>
    </row>
    <row r="22" spans="2:7">
      <c r="B22" s="5" t="s">
        <v>42</v>
      </c>
      <c r="C22" s="5" t="s">
        <v>51</v>
      </c>
      <c r="D22" s="26" t="s">
        <v>57</v>
      </c>
      <c r="E22" s="27">
        <v>630</v>
      </c>
      <c r="F22" s="25">
        <v>377.244002223015</v>
      </c>
      <c r="G22" s="5"/>
    </row>
    <row r="23" spans="2:7">
      <c r="E23" s="5"/>
      <c r="F23" s="16"/>
      <c r="G23" s="5"/>
    </row>
  </sheetData>
  <mergeCells count="15">
    <mergeCell ref="A5:R5"/>
    <mergeCell ref="A9:R9"/>
    <mergeCell ref="B3:B4"/>
    <mergeCell ref="E3:E4"/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34"/>
  <sheetViews>
    <sheetView workbookViewId="0">
      <selection activeCell="E33" sqref="E33"/>
    </sheetView>
  </sheetViews>
  <sheetFormatPr baseColWidth="10" defaultColWidth="9.1640625" defaultRowHeight="13"/>
  <cols>
    <col min="1" max="1" width="7.33203125" style="5" bestFit="1" customWidth="1"/>
    <col min="2" max="2" width="19.33203125" style="5" bestFit="1" customWidth="1"/>
    <col min="3" max="3" width="27.33203125" style="5" bestFit="1" customWidth="1"/>
    <col min="4" max="4" width="21.5" style="5" bestFit="1" customWidth="1"/>
    <col min="5" max="5" width="10.5" style="16" bestFit="1" customWidth="1"/>
    <col min="6" max="6" width="30" style="5" bestFit="1" customWidth="1"/>
    <col min="7" max="9" width="5.5" style="26" customWidth="1"/>
    <col min="10" max="10" width="4.83203125" style="26" customWidth="1"/>
    <col min="11" max="11" width="10.5" style="6" bestFit="1" customWidth="1"/>
    <col min="12" max="12" width="8.6640625" style="6" bestFit="1" customWidth="1"/>
    <col min="13" max="13" width="22.5" style="5" customWidth="1"/>
    <col min="14" max="16384" width="9.1640625" style="3"/>
  </cols>
  <sheetData>
    <row r="1" spans="1:13" s="2" customFormat="1" ht="29" customHeight="1">
      <c r="A1" s="66" t="s">
        <v>189</v>
      </c>
      <c r="B1" s="67"/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1:13" s="2" customFormat="1" ht="62" customHeight="1" thickBot="1">
      <c r="A2" s="70"/>
      <c r="B2" s="71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s="1" customFormat="1" ht="12.75" customHeight="1">
      <c r="A3" s="74" t="s">
        <v>212</v>
      </c>
      <c r="B3" s="64" t="s">
        <v>0</v>
      </c>
      <c r="C3" s="76" t="s">
        <v>213</v>
      </c>
      <c r="D3" s="76" t="s">
        <v>6</v>
      </c>
      <c r="E3" s="78" t="s">
        <v>214</v>
      </c>
      <c r="F3" s="80" t="s">
        <v>5</v>
      </c>
      <c r="G3" s="80" t="s">
        <v>8</v>
      </c>
      <c r="H3" s="80"/>
      <c r="I3" s="80"/>
      <c r="J3" s="80"/>
      <c r="K3" s="78" t="s">
        <v>75</v>
      </c>
      <c r="L3" s="78" t="s">
        <v>3</v>
      </c>
      <c r="M3" s="81" t="s">
        <v>2</v>
      </c>
    </row>
    <row r="4" spans="1:13" s="1" customFormat="1" ht="21" customHeight="1" thickBot="1">
      <c r="A4" s="75"/>
      <c r="B4" s="65"/>
      <c r="C4" s="77"/>
      <c r="D4" s="77"/>
      <c r="E4" s="79"/>
      <c r="F4" s="77"/>
      <c r="G4" s="4">
        <v>1</v>
      </c>
      <c r="H4" s="4">
        <v>2</v>
      </c>
      <c r="I4" s="4">
        <v>3</v>
      </c>
      <c r="J4" s="4" t="s">
        <v>4</v>
      </c>
      <c r="K4" s="79"/>
      <c r="L4" s="79"/>
      <c r="M4" s="82"/>
    </row>
    <row r="5" spans="1:13" ht="16">
      <c r="A5" s="62" t="s">
        <v>108</v>
      </c>
      <c r="B5" s="62"/>
      <c r="C5" s="63"/>
      <c r="D5" s="63"/>
      <c r="E5" s="63"/>
      <c r="F5" s="63"/>
      <c r="G5" s="63"/>
      <c r="H5" s="63"/>
      <c r="I5" s="63"/>
      <c r="J5" s="63"/>
    </row>
    <row r="6" spans="1:13">
      <c r="A6" s="40" t="s">
        <v>58</v>
      </c>
      <c r="B6" s="21" t="s">
        <v>109</v>
      </c>
      <c r="C6" s="21" t="s">
        <v>110</v>
      </c>
      <c r="D6" s="21" t="s">
        <v>111</v>
      </c>
      <c r="E6" s="22" t="s">
        <v>220</v>
      </c>
      <c r="F6" s="21" t="s">
        <v>14</v>
      </c>
      <c r="G6" s="39" t="s">
        <v>81</v>
      </c>
      <c r="H6" s="39" t="s">
        <v>112</v>
      </c>
      <c r="I6" s="39" t="s">
        <v>113</v>
      </c>
      <c r="J6" s="40"/>
      <c r="K6" s="37" t="str">
        <f>"45,0"</f>
        <v>45,0</v>
      </c>
      <c r="L6" s="37" t="str">
        <f>"69,0513"</f>
        <v>69,0513</v>
      </c>
      <c r="M6" s="21" t="s">
        <v>209</v>
      </c>
    </row>
    <row r="8" spans="1:13" ht="16">
      <c r="A8" s="83" t="s">
        <v>76</v>
      </c>
      <c r="B8" s="83"/>
      <c r="C8" s="84"/>
      <c r="D8" s="84"/>
      <c r="E8" s="84"/>
      <c r="F8" s="84"/>
      <c r="G8" s="84"/>
      <c r="H8" s="84"/>
      <c r="I8" s="84"/>
      <c r="J8" s="84"/>
    </row>
    <row r="9" spans="1:13">
      <c r="A9" s="29" t="s">
        <v>58</v>
      </c>
      <c r="B9" s="7" t="s">
        <v>114</v>
      </c>
      <c r="C9" s="7" t="s">
        <v>115</v>
      </c>
      <c r="D9" s="7" t="s">
        <v>116</v>
      </c>
      <c r="E9" s="8" t="s">
        <v>218</v>
      </c>
      <c r="F9" s="7" t="s">
        <v>80</v>
      </c>
      <c r="G9" s="28" t="s">
        <v>117</v>
      </c>
      <c r="H9" s="28" t="s">
        <v>118</v>
      </c>
      <c r="I9" s="28" t="s">
        <v>81</v>
      </c>
      <c r="J9" s="29"/>
      <c r="K9" s="9" t="str">
        <f>"35,0"</f>
        <v>35,0</v>
      </c>
      <c r="L9" s="9" t="str">
        <f>"46,7390"</f>
        <v>46,7390</v>
      </c>
      <c r="M9" s="7" t="s">
        <v>209</v>
      </c>
    </row>
    <row r="10" spans="1:13">
      <c r="A10" s="36" t="s">
        <v>59</v>
      </c>
      <c r="B10" s="13" t="s">
        <v>119</v>
      </c>
      <c r="C10" s="13" t="s">
        <v>120</v>
      </c>
      <c r="D10" s="13" t="s">
        <v>121</v>
      </c>
      <c r="E10" s="14" t="s">
        <v>218</v>
      </c>
      <c r="F10" s="13" t="s">
        <v>80</v>
      </c>
      <c r="G10" s="34" t="s">
        <v>88</v>
      </c>
      <c r="H10" s="34" t="s">
        <v>117</v>
      </c>
      <c r="I10" s="34" t="s">
        <v>81</v>
      </c>
      <c r="J10" s="36"/>
      <c r="K10" s="15" t="str">
        <f>"35,0"</f>
        <v>35,0</v>
      </c>
      <c r="L10" s="15" t="str">
        <f>"43,9075"</f>
        <v>43,9075</v>
      </c>
      <c r="M10" s="13" t="s">
        <v>210</v>
      </c>
    </row>
    <row r="11" spans="1:13">
      <c r="A11" s="33" t="s">
        <v>166</v>
      </c>
      <c r="B11" s="10" t="s">
        <v>122</v>
      </c>
      <c r="C11" s="10" t="s">
        <v>123</v>
      </c>
      <c r="D11" s="10" t="s">
        <v>124</v>
      </c>
      <c r="E11" s="11" t="s">
        <v>218</v>
      </c>
      <c r="F11" s="10" t="s">
        <v>80</v>
      </c>
      <c r="G11" s="32" t="s">
        <v>88</v>
      </c>
      <c r="H11" s="32" t="s">
        <v>117</v>
      </c>
      <c r="I11" s="32" t="s">
        <v>118</v>
      </c>
      <c r="J11" s="33"/>
      <c r="K11" s="12" t="str">
        <f>"32,5"</f>
        <v>32,5</v>
      </c>
      <c r="L11" s="12" t="str">
        <f>"43,4005"</f>
        <v>43,4005</v>
      </c>
      <c r="M11" s="10" t="s">
        <v>210</v>
      </c>
    </row>
    <row r="13" spans="1:13" ht="16">
      <c r="A13" s="83" t="s">
        <v>125</v>
      </c>
      <c r="B13" s="83"/>
      <c r="C13" s="84"/>
      <c r="D13" s="84"/>
      <c r="E13" s="84"/>
      <c r="F13" s="84"/>
      <c r="G13" s="84"/>
      <c r="H13" s="84"/>
      <c r="I13" s="84"/>
      <c r="J13" s="84"/>
    </row>
    <row r="14" spans="1:13">
      <c r="A14" s="29" t="s">
        <v>58</v>
      </c>
      <c r="B14" s="7" t="s">
        <v>126</v>
      </c>
      <c r="C14" s="7" t="s">
        <v>127</v>
      </c>
      <c r="D14" s="7" t="s">
        <v>128</v>
      </c>
      <c r="E14" s="8" t="s">
        <v>218</v>
      </c>
      <c r="F14" s="7" t="s">
        <v>80</v>
      </c>
      <c r="G14" s="28" t="s">
        <v>82</v>
      </c>
      <c r="H14" s="28" t="s">
        <v>112</v>
      </c>
      <c r="I14" s="28" t="s">
        <v>129</v>
      </c>
      <c r="J14" s="29"/>
      <c r="K14" s="9" t="str">
        <f>"42,5"</f>
        <v>42,5</v>
      </c>
      <c r="L14" s="9" t="str">
        <f>"37,0472"</f>
        <v>37,0472</v>
      </c>
      <c r="M14" s="7" t="s">
        <v>210</v>
      </c>
    </row>
    <row r="15" spans="1:13">
      <c r="A15" s="33" t="s">
        <v>58</v>
      </c>
      <c r="B15" s="10" t="s">
        <v>130</v>
      </c>
      <c r="C15" s="10" t="s">
        <v>131</v>
      </c>
      <c r="D15" s="10" t="s">
        <v>132</v>
      </c>
      <c r="E15" s="11" t="s">
        <v>217</v>
      </c>
      <c r="F15" s="10" t="s">
        <v>14</v>
      </c>
      <c r="G15" s="32" t="s">
        <v>133</v>
      </c>
      <c r="H15" s="31" t="s">
        <v>134</v>
      </c>
      <c r="I15" s="31" t="s">
        <v>134</v>
      </c>
      <c r="J15" s="33"/>
      <c r="K15" s="12" t="str">
        <f>"62,5"</f>
        <v>62,5</v>
      </c>
      <c r="L15" s="12" t="str">
        <f>"54,2188"</f>
        <v>54,2188</v>
      </c>
      <c r="M15" s="10" t="s">
        <v>210</v>
      </c>
    </row>
    <row r="17" spans="1:13" ht="16">
      <c r="A17" s="83" t="s">
        <v>135</v>
      </c>
      <c r="B17" s="83"/>
      <c r="C17" s="84"/>
      <c r="D17" s="84"/>
      <c r="E17" s="84"/>
      <c r="F17" s="84"/>
      <c r="G17" s="84"/>
      <c r="H17" s="84"/>
      <c r="I17" s="84"/>
      <c r="J17" s="84"/>
    </row>
    <row r="18" spans="1:13">
      <c r="A18" s="40" t="s">
        <v>58</v>
      </c>
      <c r="B18" s="21" t="s">
        <v>136</v>
      </c>
      <c r="C18" s="21" t="s">
        <v>137</v>
      </c>
      <c r="D18" s="21" t="s">
        <v>138</v>
      </c>
      <c r="E18" s="22" t="s">
        <v>217</v>
      </c>
      <c r="F18" s="21" t="s">
        <v>198</v>
      </c>
      <c r="G18" s="39" t="s">
        <v>139</v>
      </c>
      <c r="H18" s="39" t="s">
        <v>140</v>
      </c>
      <c r="I18" s="38" t="s">
        <v>141</v>
      </c>
      <c r="J18" s="40"/>
      <c r="K18" s="37" t="str">
        <f>"102,5"</f>
        <v>102,5</v>
      </c>
      <c r="L18" s="37" t="str">
        <f>"80,8827"</f>
        <v>80,8827</v>
      </c>
      <c r="M18" s="21" t="s">
        <v>210</v>
      </c>
    </row>
    <row r="20" spans="1:13" ht="16">
      <c r="A20" s="83" t="s">
        <v>89</v>
      </c>
      <c r="B20" s="83"/>
      <c r="C20" s="84"/>
      <c r="D20" s="84"/>
      <c r="E20" s="84"/>
      <c r="F20" s="84"/>
      <c r="G20" s="84"/>
      <c r="H20" s="84"/>
      <c r="I20" s="84"/>
      <c r="J20" s="84"/>
    </row>
    <row r="21" spans="1:13">
      <c r="A21" s="29" t="s">
        <v>58</v>
      </c>
      <c r="B21" s="7" t="s">
        <v>142</v>
      </c>
      <c r="C21" s="7" t="s">
        <v>143</v>
      </c>
      <c r="D21" s="7" t="s">
        <v>144</v>
      </c>
      <c r="E21" s="8" t="s">
        <v>218</v>
      </c>
      <c r="F21" s="7" t="s">
        <v>14</v>
      </c>
      <c r="G21" s="30" t="s">
        <v>64</v>
      </c>
      <c r="H21" s="28" t="s">
        <v>64</v>
      </c>
      <c r="I21" s="28" t="s">
        <v>145</v>
      </c>
      <c r="J21" s="29"/>
      <c r="K21" s="9" t="str">
        <f>"117,5"</f>
        <v>117,5</v>
      </c>
      <c r="L21" s="9" t="str">
        <f>"84,7645"</f>
        <v>84,7645</v>
      </c>
      <c r="M21" s="7" t="s">
        <v>210</v>
      </c>
    </row>
    <row r="22" spans="1:13">
      <c r="A22" s="33" t="s">
        <v>58</v>
      </c>
      <c r="B22" s="10" t="s">
        <v>146</v>
      </c>
      <c r="C22" s="10" t="s">
        <v>147</v>
      </c>
      <c r="D22" s="10" t="s">
        <v>148</v>
      </c>
      <c r="E22" s="11" t="s">
        <v>217</v>
      </c>
      <c r="F22" s="10" t="s">
        <v>14</v>
      </c>
      <c r="G22" s="31" t="s">
        <v>27</v>
      </c>
      <c r="H22" s="32" t="s">
        <v>27</v>
      </c>
      <c r="I22" s="31" t="s">
        <v>64</v>
      </c>
      <c r="J22" s="33"/>
      <c r="K22" s="12" t="str">
        <f>"100,0"</f>
        <v>100,0</v>
      </c>
      <c r="L22" s="12" t="str">
        <f>"72,2800"</f>
        <v>72,2800</v>
      </c>
      <c r="M22" s="10" t="s">
        <v>197</v>
      </c>
    </row>
    <row r="24" spans="1:13" ht="16">
      <c r="A24" s="83" t="s">
        <v>67</v>
      </c>
      <c r="B24" s="83"/>
      <c r="C24" s="84"/>
      <c r="D24" s="84"/>
      <c r="E24" s="84"/>
      <c r="F24" s="84"/>
      <c r="G24" s="84"/>
      <c r="H24" s="84"/>
      <c r="I24" s="84"/>
      <c r="J24" s="84"/>
    </row>
    <row r="25" spans="1:13">
      <c r="A25" s="29" t="s">
        <v>58</v>
      </c>
      <c r="B25" s="7" t="s">
        <v>149</v>
      </c>
      <c r="C25" s="7" t="s">
        <v>150</v>
      </c>
      <c r="D25" s="7" t="s">
        <v>151</v>
      </c>
      <c r="E25" s="8" t="s">
        <v>218</v>
      </c>
      <c r="F25" s="7" t="s">
        <v>80</v>
      </c>
      <c r="G25" s="28" t="s">
        <v>82</v>
      </c>
      <c r="H25" s="28" t="s">
        <v>112</v>
      </c>
      <c r="I25" s="28" t="s">
        <v>129</v>
      </c>
      <c r="J25" s="29"/>
      <c r="K25" s="9" t="str">
        <f>"42,5"</f>
        <v>42,5</v>
      </c>
      <c r="L25" s="9" t="str">
        <f>"30,0092"</f>
        <v>30,0092</v>
      </c>
      <c r="M25" s="7" t="s">
        <v>210</v>
      </c>
    </row>
    <row r="26" spans="1:13">
      <c r="A26" s="33" t="s">
        <v>58</v>
      </c>
      <c r="B26" s="10" t="s">
        <v>152</v>
      </c>
      <c r="C26" s="10" t="s">
        <v>153</v>
      </c>
      <c r="D26" s="10" t="s">
        <v>154</v>
      </c>
      <c r="E26" s="11" t="s">
        <v>217</v>
      </c>
      <c r="F26" s="10" t="s">
        <v>14</v>
      </c>
      <c r="G26" s="32" t="s">
        <v>103</v>
      </c>
      <c r="H26" s="31" t="s">
        <v>155</v>
      </c>
      <c r="I26" s="32" t="s">
        <v>155</v>
      </c>
      <c r="J26" s="33"/>
      <c r="K26" s="12" t="str">
        <f>"147,5"</f>
        <v>147,5</v>
      </c>
      <c r="L26" s="12" t="str">
        <f>"100,8605"</f>
        <v>100,8605</v>
      </c>
      <c r="M26" s="10" t="s">
        <v>210</v>
      </c>
    </row>
    <row r="28" spans="1:13" ht="16">
      <c r="A28" s="83" t="s">
        <v>60</v>
      </c>
      <c r="B28" s="83"/>
      <c r="C28" s="84"/>
      <c r="D28" s="84"/>
      <c r="E28" s="84"/>
      <c r="F28" s="84"/>
      <c r="G28" s="84"/>
      <c r="H28" s="84"/>
      <c r="I28" s="84"/>
      <c r="J28" s="84"/>
    </row>
    <row r="29" spans="1:13">
      <c r="A29" s="40" t="s">
        <v>58</v>
      </c>
      <c r="B29" s="21" t="s">
        <v>156</v>
      </c>
      <c r="C29" s="21" t="s">
        <v>157</v>
      </c>
      <c r="D29" s="21" t="s">
        <v>158</v>
      </c>
      <c r="E29" s="22" t="s">
        <v>217</v>
      </c>
      <c r="F29" s="21" t="s">
        <v>198</v>
      </c>
      <c r="G29" s="39" t="s">
        <v>159</v>
      </c>
      <c r="H29" s="39" t="s">
        <v>160</v>
      </c>
      <c r="I29" s="39" t="s">
        <v>26</v>
      </c>
      <c r="J29" s="40"/>
      <c r="K29" s="37" t="str">
        <f>"180,0"</f>
        <v>180,0</v>
      </c>
      <c r="L29" s="37" t="str">
        <f>"112,1760"</f>
        <v>112,1760</v>
      </c>
      <c r="M29" s="21" t="s">
        <v>210</v>
      </c>
    </row>
    <row r="31" spans="1:13" ht="16">
      <c r="A31" s="83" t="s">
        <v>161</v>
      </c>
      <c r="B31" s="83"/>
      <c r="C31" s="84"/>
      <c r="D31" s="84"/>
      <c r="E31" s="84"/>
      <c r="F31" s="84"/>
      <c r="G31" s="84"/>
      <c r="H31" s="84"/>
      <c r="I31" s="84"/>
      <c r="J31" s="84"/>
    </row>
    <row r="32" spans="1:13">
      <c r="A32" s="40" t="s">
        <v>58</v>
      </c>
      <c r="B32" s="21" t="s">
        <v>162</v>
      </c>
      <c r="C32" s="21" t="s">
        <v>163</v>
      </c>
      <c r="D32" s="21" t="s">
        <v>164</v>
      </c>
      <c r="E32" s="22" t="s">
        <v>217</v>
      </c>
      <c r="F32" s="21" t="s">
        <v>14</v>
      </c>
      <c r="G32" s="39" t="s">
        <v>25</v>
      </c>
      <c r="H32" s="39" t="s">
        <v>66</v>
      </c>
      <c r="I32" s="39" t="s">
        <v>165</v>
      </c>
      <c r="J32" s="40"/>
      <c r="K32" s="37" t="str">
        <f>"177,5"</f>
        <v>177,5</v>
      </c>
      <c r="L32" s="37" t="str">
        <f>"102,5240"</f>
        <v>102,5240</v>
      </c>
      <c r="M32" s="21" t="s">
        <v>209</v>
      </c>
    </row>
    <row r="34" spans="5:13">
      <c r="E34" s="5"/>
      <c r="F34" s="16"/>
      <c r="G34" s="5"/>
      <c r="K34" s="26"/>
      <c r="M34" s="6"/>
    </row>
  </sheetData>
  <mergeCells count="19">
    <mergeCell ref="A31:J31"/>
    <mergeCell ref="B3:B4"/>
    <mergeCell ref="A8:J8"/>
    <mergeCell ref="A13:J13"/>
    <mergeCell ref="A17:J17"/>
    <mergeCell ref="A20:J20"/>
    <mergeCell ref="A24:J24"/>
    <mergeCell ref="A28:J28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30"/>
  <sheetViews>
    <sheetView workbookViewId="0">
      <selection activeCell="E21" sqref="E21"/>
    </sheetView>
  </sheetViews>
  <sheetFormatPr baseColWidth="10" defaultColWidth="9.1640625" defaultRowHeight="13"/>
  <cols>
    <col min="1" max="1" width="7.33203125" style="5" bestFit="1" customWidth="1"/>
    <col min="2" max="2" width="19.5" style="5" bestFit="1" customWidth="1"/>
    <col min="3" max="3" width="27.33203125" style="5" bestFit="1" customWidth="1"/>
    <col min="4" max="4" width="21.5" style="5" bestFit="1" customWidth="1"/>
    <col min="5" max="5" width="10.5" style="16" bestFit="1" customWidth="1"/>
    <col min="6" max="6" width="30" style="5" bestFit="1" customWidth="1"/>
    <col min="7" max="9" width="5.5" style="26" customWidth="1"/>
    <col min="10" max="10" width="4.83203125" style="26" customWidth="1"/>
    <col min="11" max="11" width="10.5" style="6" bestFit="1" customWidth="1"/>
    <col min="12" max="12" width="8.6640625" style="6" bestFit="1" customWidth="1"/>
    <col min="13" max="13" width="25.83203125" style="5" bestFit="1" customWidth="1"/>
    <col min="14" max="16384" width="9.1640625" style="3"/>
  </cols>
  <sheetData>
    <row r="1" spans="1:13" s="2" customFormat="1" ht="29" customHeight="1">
      <c r="A1" s="66" t="s">
        <v>190</v>
      </c>
      <c r="B1" s="67"/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1:13" s="2" customFormat="1" ht="62" customHeight="1" thickBot="1">
      <c r="A2" s="70"/>
      <c r="B2" s="71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s="1" customFormat="1" ht="12.75" customHeight="1">
      <c r="A3" s="74" t="s">
        <v>212</v>
      </c>
      <c r="B3" s="64" t="s">
        <v>0</v>
      </c>
      <c r="C3" s="76" t="s">
        <v>213</v>
      </c>
      <c r="D3" s="76" t="s">
        <v>6</v>
      </c>
      <c r="E3" s="78" t="s">
        <v>214</v>
      </c>
      <c r="F3" s="80" t="s">
        <v>5</v>
      </c>
      <c r="G3" s="80" t="s">
        <v>8</v>
      </c>
      <c r="H3" s="80"/>
      <c r="I3" s="80"/>
      <c r="J3" s="80"/>
      <c r="K3" s="78" t="s">
        <v>75</v>
      </c>
      <c r="L3" s="78" t="s">
        <v>3</v>
      </c>
      <c r="M3" s="81" t="s">
        <v>2</v>
      </c>
    </row>
    <row r="4" spans="1:13" s="1" customFormat="1" ht="21" customHeight="1" thickBot="1">
      <c r="A4" s="75"/>
      <c r="B4" s="65"/>
      <c r="C4" s="77"/>
      <c r="D4" s="77"/>
      <c r="E4" s="79"/>
      <c r="F4" s="77"/>
      <c r="G4" s="4">
        <v>1</v>
      </c>
      <c r="H4" s="4">
        <v>2</v>
      </c>
      <c r="I4" s="4">
        <v>3</v>
      </c>
      <c r="J4" s="4" t="s">
        <v>4</v>
      </c>
      <c r="K4" s="79"/>
      <c r="L4" s="79"/>
      <c r="M4" s="82"/>
    </row>
    <row r="5" spans="1:13" ht="16">
      <c r="A5" s="62" t="s">
        <v>76</v>
      </c>
      <c r="B5" s="62"/>
      <c r="C5" s="63"/>
      <c r="D5" s="63"/>
      <c r="E5" s="63"/>
      <c r="F5" s="63"/>
      <c r="G5" s="63"/>
      <c r="H5" s="63"/>
      <c r="I5" s="63"/>
      <c r="J5" s="63"/>
    </row>
    <row r="6" spans="1:13">
      <c r="A6" s="29" t="s">
        <v>58</v>
      </c>
      <c r="B6" s="7" t="s">
        <v>77</v>
      </c>
      <c r="C6" s="7" t="s">
        <v>78</v>
      </c>
      <c r="D6" s="7" t="s">
        <v>79</v>
      </c>
      <c r="E6" s="8" t="s">
        <v>218</v>
      </c>
      <c r="F6" s="7" t="s">
        <v>80</v>
      </c>
      <c r="G6" s="30" t="s">
        <v>81</v>
      </c>
      <c r="H6" s="28" t="s">
        <v>81</v>
      </c>
      <c r="I6" s="28" t="s">
        <v>82</v>
      </c>
      <c r="J6" s="29"/>
      <c r="K6" s="9" t="str">
        <f>"37,5"</f>
        <v>37,5</v>
      </c>
      <c r="L6" s="9" t="str">
        <f>"47,1825"</f>
        <v>47,1825</v>
      </c>
      <c r="M6" s="7" t="s">
        <v>210</v>
      </c>
    </row>
    <row r="7" spans="1:13">
      <c r="A7" s="33" t="s">
        <v>59</v>
      </c>
      <c r="B7" s="10" t="s">
        <v>83</v>
      </c>
      <c r="C7" s="10" t="s">
        <v>84</v>
      </c>
      <c r="D7" s="10" t="s">
        <v>85</v>
      </c>
      <c r="E7" s="11" t="s">
        <v>218</v>
      </c>
      <c r="F7" s="10" t="s">
        <v>80</v>
      </c>
      <c r="G7" s="32" t="s">
        <v>86</v>
      </c>
      <c r="H7" s="32" t="s">
        <v>87</v>
      </c>
      <c r="I7" s="32" t="s">
        <v>88</v>
      </c>
      <c r="J7" s="33"/>
      <c r="K7" s="12" t="str">
        <f>"27,5"</f>
        <v>27,5</v>
      </c>
      <c r="L7" s="12" t="str">
        <f>"29,0950"</f>
        <v>29,0950</v>
      </c>
      <c r="M7" s="10" t="s">
        <v>211</v>
      </c>
    </row>
    <row r="9" spans="1:13" ht="16">
      <c r="A9" s="83" t="s">
        <v>89</v>
      </c>
      <c r="B9" s="83"/>
      <c r="C9" s="84"/>
      <c r="D9" s="84"/>
      <c r="E9" s="84"/>
      <c r="F9" s="84"/>
      <c r="G9" s="84"/>
      <c r="H9" s="84"/>
      <c r="I9" s="84"/>
      <c r="J9" s="84"/>
    </row>
    <row r="10" spans="1:13">
      <c r="A10" s="40" t="s">
        <v>58</v>
      </c>
      <c r="B10" s="21" t="s">
        <v>90</v>
      </c>
      <c r="C10" s="21" t="s">
        <v>91</v>
      </c>
      <c r="D10" s="21" t="s">
        <v>92</v>
      </c>
      <c r="E10" s="22" t="s">
        <v>217</v>
      </c>
      <c r="F10" s="21" t="s">
        <v>14</v>
      </c>
      <c r="G10" s="39" t="s">
        <v>48</v>
      </c>
      <c r="H10" s="39" t="s">
        <v>24</v>
      </c>
      <c r="I10" s="38" t="s">
        <v>93</v>
      </c>
      <c r="J10" s="40"/>
      <c r="K10" s="37" t="str">
        <f>"160,0"</f>
        <v>160,0</v>
      </c>
      <c r="L10" s="37" t="str">
        <f>"114,6560"</f>
        <v>114,6560</v>
      </c>
      <c r="M10" s="21" t="s">
        <v>211</v>
      </c>
    </row>
    <row r="12" spans="1:13" ht="16">
      <c r="A12" s="83" t="s">
        <v>67</v>
      </c>
      <c r="B12" s="83"/>
      <c r="C12" s="84"/>
      <c r="D12" s="84"/>
      <c r="E12" s="84"/>
      <c r="F12" s="84"/>
      <c r="G12" s="84"/>
      <c r="H12" s="84"/>
      <c r="I12" s="84"/>
      <c r="J12" s="84"/>
    </row>
    <row r="13" spans="1:13">
      <c r="A13" s="40" t="s">
        <v>58</v>
      </c>
      <c r="B13" s="21" t="s">
        <v>94</v>
      </c>
      <c r="C13" s="21" t="s">
        <v>95</v>
      </c>
      <c r="D13" s="21" t="s">
        <v>96</v>
      </c>
      <c r="E13" s="22" t="s">
        <v>217</v>
      </c>
      <c r="F13" s="21" t="s">
        <v>14</v>
      </c>
      <c r="G13" s="39" t="s">
        <v>66</v>
      </c>
      <c r="H13" s="38" t="s">
        <v>26</v>
      </c>
      <c r="I13" s="39" t="s">
        <v>26</v>
      </c>
      <c r="J13" s="40"/>
      <c r="K13" s="37" t="str">
        <f>"180,0"</f>
        <v>180,0</v>
      </c>
      <c r="L13" s="37" t="str">
        <f>"121,0320"</f>
        <v>121,0320</v>
      </c>
      <c r="M13" s="21" t="s">
        <v>211</v>
      </c>
    </row>
    <row r="15" spans="1:13" ht="16">
      <c r="A15" s="83" t="s">
        <v>10</v>
      </c>
      <c r="B15" s="83"/>
      <c r="C15" s="84"/>
      <c r="D15" s="84"/>
      <c r="E15" s="84"/>
      <c r="F15" s="84"/>
      <c r="G15" s="84"/>
      <c r="H15" s="84"/>
      <c r="I15" s="84"/>
      <c r="J15" s="84"/>
    </row>
    <row r="16" spans="1:13">
      <c r="A16" s="29" t="s">
        <v>58</v>
      </c>
      <c r="B16" s="7" t="s">
        <v>97</v>
      </c>
      <c r="C16" s="7" t="s">
        <v>98</v>
      </c>
      <c r="D16" s="7" t="s">
        <v>99</v>
      </c>
      <c r="E16" s="8" t="s">
        <v>217</v>
      </c>
      <c r="F16" s="7" t="s">
        <v>23</v>
      </c>
      <c r="G16" s="28" t="s">
        <v>26</v>
      </c>
      <c r="H16" s="30" t="s">
        <v>18</v>
      </c>
      <c r="I16" s="28" t="s">
        <v>18</v>
      </c>
      <c r="J16" s="29"/>
      <c r="K16" s="9" t="str">
        <f>"190,0"</f>
        <v>190,0</v>
      </c>
      <c r="L16" s="9" t="str">
        <f>"122,7210"</f>
        <v>122,7210</v>
      </c>
      <c r="M16" s="7" t="s">
        <v>199</v>
      </c>
    </row>
    <row r="17" spans="1:13">
      <c r="A17" s="33" t="s">
        <v>59</v>
      </c>
      <c r="B17" s="10" t="s">
        <v>11</v>
      </c>
      <c r="C17" s="10" t="s">
        <v>12</v>
      </c>
      <c r="D17" s="10" t="s">
        <v>13</v>
      </c>
      <c r="E17" s="11" t="s">
        <v>217</v>
      </c>
      <c r="F17" s="10" t="s">
        <v>14</v>
      </c>
      <c r="G17" s="32" t="s">
        <v>18</v>
      </c>
      <c r="H17" s="31" t="s">
        <v>19</v>
      </c>
      <c r="I17" s="31" t="s">
        <v>19</v>
      </c>
      <c r="J17" s="33"/>
      <c r="K17" s="12" t="str">
        <f>"190,0"</f>
        <v>190,0</v>
      </c>
      <c r="L17" s="12" t="str">
        <f>"121,3720"</f>
        <v>121,3720</v>
      </c>
      <c r="M17" s="10" t="s">
        <v>196</v>
      </c>
    </row>
    <row r="19" spans="1:13" ht="16">
      <c r="A19" s="83" t="s">
        <v>60</v>
      </c>
      <c r="B19" s="83"/>
      <c r="C19" s="84"/>
      <c r="D19" s="84"/>
      <c r="E19" s="84"/>
      <c r="F19" s="84"/>
      <c r="G19" s="84"/>
      <c r="H19" s="84"/>
      <c r="I19" s="84"/>
      <c r="J19" s="84"/>
    </row>
    <row r="20" spans="1:13">
      <c r="A20" s="40" t="s">
        <v>58</v>
      </c>
      <c r="B20" s="21" t="s">
        <v>100</v>
      </c>
      <c r="C20" s="21" t="s">
        <v>101</v>
      </c>
      <c r="D20" s="21" t="s">
        <v>102</v>
      </c>
      <c r="E20" s="22" t="s">
        <v>219</v>
      </c>
      <c r="F20" s="21" t="s">
        <v>14</v>
      </c>
      <c r="G20" s="39" t="s">
        <v>73</v>
      </c>
      <c r="H20" s="39" t="s">
        <v>103</v>
      </c>
      <c r="I20" s="39" t="s">
        <v>104</v>
      </c>
      <c r="J20" s="40"/>
      <c r="K20" s="37" t="str">
        <f>"142,5"</f>
        <v>142,5</v>
      </c>
      <c r="L20" s="37" t="str">
        <f>"161,8925"</f>
        <v>161,8925</v>
      </c>
      <c r="M20" s="21" t="s">
        <v>211</v>
      </c>
    </row>
    <row r="22" spans="1:13">
      <c r="K22" s="26"/>
      <c r="M22" s="6"/>
    </row>
    <row r="23" spans="1:13">
      <c r="K23" s="26"/>
      <c r="M23" s="6"/>
    </row>
    <row r="24" spans="1:13" ht="18">
      <c r="B24" s="17" t="s">
        <v>49</v>
      </c>
      <c r="K24" s="26"/>
      <c r="M24" s="6"/>
    </row>
    <row r="25" spans="1:13" ht="16">
      <c r="B25" s="41" t="s">
        <v>50</v>
      </c>
      <c r="K25" s="26"/>
      <c r="M25" s="6"/>
    </row>
    <row r="26" spans="1:13" ht="14">
      <c r="B26" s="19"/>
      <c r="C26" s="20" t="s">
        <v>51</v>
      </c>
      <c r="E26" s="5"/>
      <c r="G26" s="5"/>
      <c r="K26" s="26"/>
      <c r="M26" s="6"/>
    </row>
    <row r="27" spans="1:13" ht="14">
      <c r="B27" s="23" t="s">
        <v>52</v>
      </c>
      <c r="C27" s="23" t="s">
        <v>53</v>
      </c>
      <c r="D27" s="23" t="s">
        <v>195</v>
      </c>
      <c r="E27" s="24" t="s">
        <v>106</v>
      </c>
      <c r="F27" s="23" t="s">
        <v>55</v>
      </c>
      <c r="G27" s="5"/>
      <c r="K27" s="26"/>
      <c r="M27" s="6"/>
    </row>
    <row r="28" spans="1:13">
      <c r="B28" s="5" t="s">
        <v>97</v>
      </c>
      <c r="C28" s="5" t="s">
        <v>51</v>
      </c>
      <c r="D28" s="26" t="s">
        <v>56</v>
      </c>
      <c r="E28" s="27">
        <v>190</v>
      </c>
      <c r="F28" s="25">
        <v>122.72100210189799</v>
      </c>
    </row>
    <row r="29" spans="1:13">
      <c r="B29" s="5" t="s">
        <v>11</v>
      </c>
      <c r="C29" s="5" t="s">
        <v>51</v>
      </c>
      <c r="D29" s="26" t="s">
        <v>56</v>
      </c>
      <c r="E29" s="27">
        <v>190</v>
      </c>
      <c r="F29" s="25">
        <v>121.372004747391</v>
      </c>
    </row>
    <row r="30" spans="1:13">
      <c r="B30" s="5" t="s">
        <v>94</v>
      </c>
      <c r="C30" s="5" t="s">
        <v>51</v>
      </c>
      <c r="D30" s="26" t="s">
        <v>74</v>
      </c>
      <c r="E30" s="27">
        <v>180</v>
      </c>
      <c r="F30" s="25">
        <v>121.03199958801299</v>
      </c>
    </row>
  </sheetData>
  <mergeCells count="16">
    <mergeCell ref="A9:J9"/>
    <mergeCell ref="A12:J12"/>
    <mergeCell ref="A15:J15"/>
    <mergeCell ref="A19:J19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8"/>
  <sheetViews>
    <sheetView workbookViewId="0">
      <selection activeCell="E7" sqref="E7"/>
    </sheetView>
  </sheetViews>
  <sheetFormatPr baseColWidth="10" defaultColWidth="9.1640625" defaultRowHeight="13"/>
  <cols>
    <col min="1" max="1" width="7.33203125" style="5" bestFit="1" customWidth="1"/>
    <col min="2" max="2" width="19.6640625" style="5" customWidth="1"/>
    <col min="3" max="3" width="26.33203125" style="5" bestFit="1" customWidth="1"/>
    <col min="4" max="4" width="21.5" style="5" bestFit="1" customWidth="1"/>
    <col min="5" max="5" width="10.5" style="16" bestFit="1" customWidth="1"/>
    <col min="6" max="6" width="30.1640625" style="5" customWidth="1"/>
    <col min="7" max="9" width="5.5" style="26" customWidth="1"/>
    <col min="10" max="10" width="4.83203125" style="26" customWidth="1"/>
    <col min="11" max="11" width="10.5" style="6" bestFit="1" customWidth="1"/>
    <col min="12" max="12" width="8.6640625" style="6" bestFit="1" customWidth="1"/>
    <col min="13" max="13" width="25.6640625" style="5" customWidth="1"/>
    <col min="14" max="16384" width="9.1640625" style="3"/>
  </cols>
  <sheetData>
    <row r="1" spans="1:13" s="2" customFormat="1" ht="29" customHeight="1">
      <c r="A1" s="66" t="s">
        <v>191</v>
      </c>
      <c r="B1" s="67"/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1:13" s="2" customFormat="1" ht="62" customHeight="1" thickBot="1">
      <c r="A2" s="70"/>
      <c r="B2" s="71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s="1" customFormat="1" ht="12.75" customHeight="1">
      <c r="A3" s="74" t="s">
        <v>212</v>
      </c>
      <c r="B3" s="64" t="s">
        <v>0</v>
      </c>
      <c r="C3" s="76" t="s">
        <v>213</v>
      </c>
      <c r="D3" s="76" t="s">
        <v>6</v>
      </c>
      <c r="E3" s="78" t="s">
        <v>214</v>
      </c>
      <c r="F3" s="80" t="s">
        <v>5</v>
      </c>
      <c r="G3" s="80" t="s">
        <v>9</v>
      </c>
      <c r="H3" s="80"/>
      <c r="I3" s="80"/>
      <c r="J3" s="80"/>
      <c r="K3" s="78" t="s">
        <v>75</v>
      </c>
      <c r="L3" s="78" t="s">
        <v>3</v>
      </c>
      <c r="M3" s="81" t="s">
        <v>2</v>
      </c>
    </row>
    <row r="4" spans="1:13" s="1" customFormat="1" ht="21" customHeight="1" thickBot="1">
      <c r="A4" s="75"/>
      <c r="B4" s="65"/>
      <c r="C4" s="77"/>
      <c r="D4" s="77"/>
      <c r="E4" s="79"/>
      <c r="F4" s="77"/>
      <c r="G4" s="4">
        <v>1</v>
      </c>
      <c r="H4" s="4">
        <v>2</v>
      </c>
      <c r="I4" s="4">
        <v>3</v>
      </c>
      <c r="J4" s="4" t="s">
        <v>4</v>
      </c>
      <c r="K4" s="79"/>
      <c r="L4" s="79"/>
      <c r="M4" s="82"/>
    </row>
    <row r="5" spans="1:13" ht="16">
      <c r="A5" s="62" t="s">
        <v>135</v>
      </c>
      <c r="B5" s="62"/>
      <c r="C5" s="63"/>
      <c r="D5" s="63"/>
      <c r="E5" s="63"/>
      <c r="F5" s="63"/>
      <c r="G5" s="63"/>
      <c r="H5" s="63"/>
      <c r="I5" s="63"/>
      <c r="J5" s="63"/>
    </row>
    <row r="6" spans="1:13">
      <c r="A6" s="40" t="s">
        <v>58</v>
      </c>
      <c r="B6" s="21" t="s">
        <v>136</v>
      </c>
      <c r="C6" s="21" t="s">
        <v>137</v>
      </c>
      <c r="D6" s="21" t="s">
        <v>138</v>
      </c>
      <c r="E6" s="22" t="s">
        <v>217</v>
      </c>
      <c r="F6" s="21" t="s">
        <v>198</v>
      </c>
      <c r="G6" s="39" t="s">
        <v>175</v>
      </c>
      <c r="H6" s="39" t="s">
        <v>24</v>
      </c>
      <c r="I6" s="39" t="s">
        <v>25</v>
      </c>
      <c r="J6" s="40"/>
      <c r="K6" s="37" t="str">
        <f>"170,0"</f>
        <v>170,0</v>
      </c>
      <c r="L6" s="37" t="str">
        <f>"134,1470"</f>
        <v>134,1470</v>
      </c>
      <c r="M6" s="21" t="s">
        <v>211</v>
      </c>
    </row>
    <row r="8" spans="1:13">
      <c r="E8" s="5"/>
      <c r="F8" s="16"/>
      <c r="G8" s="5"/>
      <c r="K8" s="26"/>
      <c r="M8" s="6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3"/>
  <sheetViews>
    <sheetView workbookViewId="0">
      <selection activeCell="E14" sqref="E14"/>
    </sheetView>
  </sheetViews>
  <sheetFormatPr baseColWidth="10" defaultColWidth="9.1640625" defaultRowHeight="13"/>
  <cols>
    <col min="1" max="1" width="7.33203125" style="5" bestFit="1" customWidth="1"/>
    <col min="2" max="2" width="21" style="5" customWidth="1"/>
    <col min="3" max="3" width="26.33203125" style="5" bestFit="1" customWidth="1"/>
    <col min="4" max="4" width="21.5" style="5" bestFit="1" customWidth="1"/>
    <col min="5" max="5" width="10.5" style="16" bestFit="1" customWidth="1"/>
    <col min="6" max="6" width="26.83203125" style="5" bestFit="1" customWidth="1"/>
    <col min="7" max="9" width="5.5" style="26" customWidth="1"/>
    <col min="10" max="10" width="4.83203125" style="26" customWidth="1"/>
    <col min="11" max="11" width="10.5" style="6" bestFit="1" customWidth="1"/>
    <col min="12" max="12" width="10.6640625" style="6" customWidth="1"/>
    <col min="13" max="13" width="25.83203125" style="5" bestFit="1" customWidth="1"/>
    <col min="14" max="16384" width="9.1640625" style="3"/>
  </cols>
  <sheetData>
    <row r="1" spans="1:13" s="2" customFormat="1" ht="29" customHeight="1">
      <c r="A1" s="66" t="s">
        <v>192</v>
      </c>
      <c r="B1" s="67"/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1:13" s="2" customFormat="1" ht="62" customHeight="1" thickBot="1">
      <c r="A2" s="70"/>
      <c r="B2" s="71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s="1" customFormat="1" ht="12.75" customHeight="1">
      <c r="A3" s="74" t="s">
        <v>212</v>
      </c>
      <c r="B3" s="64" t="s">
        <v>0</v>
      </c>
      <c r="C3" s="76" t="s">
        <v>213</v>
      </c>
      <c r="D3" s="76" t="s">
        <v>6</v>
      </c>
      <c r="E3" s="78" t="s">
        <v>214</v>
      </c>
      <c r="F3" s="80" t="s">
        <v>5</v>
      </c>
      <c r="G3" s="80" t="s">
        <v>9</v>
      </c>
      <c r="H3" s="80"/>
      <c r="I3" s="80"/>
      <c r="J3" s="80"/>
      <c r="K3" s="78" t="s">
        <v>75</v>
      </c>
      <c r="L3" s="78" t="s">
        <v>3</v>
      </c>
      <c r="M3" s="81" t="s">
        <v>2</v>
      </c>
    </row>
    <row r="4" spans="1:13" s="1" customFormat="1" ht="21" customHeight="1" thickBot="1">
      <c r="A4" s="75"/>
      <c r="B4" s="65"/>
      <c r="C4" s="77"/>
      <c r="D4" s="77"/>
      <c r="E4" s="79"/>
      <c r="F4" s="77"/>
      <c r="G4" s="4">
        <v>1</v>
      </c>
      <c r="H4" s="4">
        <v>2</v>
      </c>
      <c r="I4" s="4">
        <v>3</v>
      </c>
      <c r="J4" s="4" t="s">
        <v>4</v>
      </c>
      <c r="K4" s="79"/>
      <c r="L4" s="79"/>
      <c r="M4" s="82"/>
    </row>
    <row r="5" spans="1:13" ht="16">
      <c r="A5" s="62" t="s">
        <v>135</v>
      </c>
      <c r="B5" s="62"/>
      <c r="C5" s="63"/>
      <c r="D5" s="63"/>
      <c r="E5" s="63"/>
      <c r="F5" s="63"/>
      <c r="G5" s="63"/>
      <c r="H5" s="63"/>
      <c r="I5" s="63"/>
      <c r="J5" s="63"/>
    </row>
    <row r="6" spans="1:13">
      <c r="A6" s="40" t="s">
        <v>58</v>
      </c>
      <c r="B6" s="21" t="s">
        <v>167</v>
      </c>
      <c r="C6" s="21" t="s">
        <v>168</v>
      </c>
      <c r="D6" s="21" t="s">
        <v>169</v>
      </c>
      <c r="E6" s="22" t="s">
        <v>216</v>
      </c>
      <c r="F6" s="21" t="s">
        <v>23</v>
      </c>
      <c r="G6" s="39" t="s">
        <v>19</v>
      </c>
      <c r="H6" s="39" t="s">
        <v>31</v>
      </c>
      <c r="I6" s="40"/>
      <c r="J6" s="40"/>
      <c r="K6" s="37" t="str">
        <f>"220,0"</f>
        <v>220,0</v>
      </c>
      <c r="L6" s="37" t="str">
        <f>"174,9440"</f>
        <v>174,9440</v>
      </c>
      <c r="M6" s="21" t="s">
        <v>211</v>
      </c>
    </row>
    <row r="8" spans="1:13" ht="16">
      <c r="A8" s="83" t="s">
        <v>67</v>
      </c>
      <c r="B8" s="83"/>
      <c r="C8" s="84"/>
      <c r="D8" s="84"/>
      <c r="E8" s="84"/>
      <c r="F8" s="84"/>
      <c r="G8" s="84"/>
      <c r="H8" s="84"/>
      <c r="I8" s="84"/>
      <c r="J8" s="84"/>
    </row>
    <row r="9" spans="1:13">
      <c r="A9" s="40" t="s">
        <v>58</v>
      </c>
      <c r="B9" s="21" t="s">
        <v>68</v>
      </c>
      <c r="C9" s="21" t="s">
        <v>69</v>
      </c>
      <c r="D9" s="21" t="s">
        <v>70</v>
      </c>
      <c r="E9" s="22" t="s">
        <v>217</v>
      </c>
      <c r="F9" s="21" t="s">
        <v>14</v>
      </c>
      <c r="G9" s="39" t="s">
        <v>31</v>
      </c>
      <c r="H9" s="39" t="s">
        <v>47</v>
      </c>
      <c r="I9" s="38" t="s">
        <v>45</v>
      </c>
      <c r="J9" s="40"/>
      <c r="K9" s="37" t="str">
        <f>"235,0"</f>
        <v>235,0</v>
      </c>
      <c r="L9" s="37" t="str">
        <f>"158,8365"</f>
        <v>158,8365</v>
      </c>
      <c r="M9" s="21" t="s">
        <v>211</v>
      </c>
    </row>
    <row r="11" spans="1:13" ht="16">
      <c r="A11" s="83" t="s">
        <v>10</v>
      </c>
      <c r="B11" s="83"/>
      <c r="C11" s="84"/>
      <c r="D11" s="84"/>
      <c r="E11" s="84"/>
      <c r="F11" s="84"/>
      <c r="G11" s="84"/>
      <c r="H11" s="84"/>
      <c r="I11" s="84"/>
      <c r="J11" s="84"/>
    </row>
    <row r="12" spans="1:13">
      <c r="A12" s="29" t="s">
        <v>58</v>
      </c>
      <c r="B12" s="7" t="s">
        <v>11</v>
      </c>
      <c r="C12" s="7" t="s">
        <v>12</v>
      </c>
      <c r="D12" s="7" t="s">
        <v>13</v>
      </c>
      <c r="E12" s="8" t="s">
        <v>217</v>
      </c>
      <c r="F12" s="7" t="s">
        <v>14</v>
      </c>
      <c r="G12" s="30" t="s">
        <v>15</v>
      </c>
      <c r="H12" s="28" t="s">
        <v>15</v>
      </c>
      <c r="I12" s="30" t="s">
        <v>16</v>
      </c>
      <c r="J12" s="29"/>
      <c r="K12" s="9" t="str">
        <f>"290,0"</f>
        <v>290,0</v>
      </c>
      <c r="L12" s="9" t="str">
        <f>"185,2520"</f>
        <v>185,2520</v>
      </c>
      <c r="M12" s="7" t="s">
        <v>196</v>
      </c>
    </row>
    <row r="13" spans="1:13">
      <c r="A13" s="33" t="s">
        <v>59</v>
      </c>
      <c r="B13" s="10" t="s">
        <v>170</v>
      </c>
      <c r="C13" s="10" t="s">
        <v>171</v>
      </c>
      <c r="D13" s="10" t="s">
        <v>172</v>
      </c>
      <c r="E13" s="11" t="s">
        <v>217</v>
      </c>
      <c r="F13" s="10" t="s">
        <v>23</v>
      </c>
      <c r="G13" s="31" t="s">
        <v>173</v>
      </c>
      <c r="H13" s="32" t="s">
        <v>173</v>
      </c>
      <c r="I13" s="31" t="s">
        <v>174</v>
      </c>
      <c r="J13" s="33"/>
      <c r="K13" s="12" t="str">
        <f>"260,0"</f>
        <v>260,0</v>
      </c>
      <c r="L13" s="12" t="str">
        <f>"167,4400"</f>
        <v>167,4400</v>
      </c>
      <c r="M13" s="10" t="s">
        <v>211</v>
      </c>
    </row>
  </sheetData>
  <mergeCells count="14">
    <mergeCell ref="A8:J8"/>
    <mergeCell ref="A11:J11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4"/>
  <sheetViews>
    <sheetView workbookViewId="0">
      <selection activeCell="E15" sqref="E15"/>
    </sheetView>
  </sheetViews>
  <sheetFormatPr baseColWidth="10" defaultColWidth="9.1640625" defaultRowHeight="13"/>
  <cols>
    <col min="1" max="1" width="7.33203125" style="5" bestFit="1" customWidth="1"/>
    <col min="2" max="2" width="19.33203125" style="5" bestFit="1" customWidth="1"/>
    <col min="3" max="3" width="27.6640625" style="5" bestFit="1" customWidth="1"/>
    <col min="4" max="4" width="21.5" style="5" bestFit="1" customWidth="1"/>
    <col min="5" max="5" width="10.5" style="16" bestFit="1" customWidth="1"/>
    <col min="6" max="6" width="30" style="5" bestFit="1" customWidth="1"/>
    <col min="7" max="9" width="5.5" style="26" customWidth="1"/>
    <col min="10" max="10" width="4.83203125" style="26" customWidth="1"/>
    <col min="11" max="11" width="10.5" style="6" bestFit="1" customWidth="1"/>
    <col min="12" max="12" width="8.6640625" style="6" customWidth="1"/>
    <col min="13" max="13" width="21.5" style="5" customWidth="1"/>
    <col min="14" max="16384" width="9.1640625" style="3"/>
  </cols>
  <sheetData>
    <row r="1" spans="1:13" s="2" customFormat="1" ht="29" customHeight="1">
      <c r="A1" s="66" t="s">
        <v>193</v>
      </c>
      <c r="B1" s="67"/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1:13" s="2" customFormat="1" ht="62" customHeight="1" thickBot="1">
      <c r="A2" s="70"/>
      <c r="B2" s="71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s="1" customFormat="1" ht="12.75" customHeight="1">
      <c r="A3" s="74" t="s">
        <v>212</v>
      </c>
      <c r="B3" s="64" t="s">
        <v>0</v>
      </c>
      <c r="C3" s="76" t="s">
        <v>213</v>
      </c>
      <c r="D3" s="76" t="s">
        <v>6</v>
      </c>
      <c r="E3" s="78" t="s">
        <v>214</v>
      </c>
      <c r="F3" s="80" t="s">
        <v>5</v>
      </c>
      <c r="G3" s="80" t="s">
        <v>181</v>
      </c>
      <c r="H3" s="80"/>
      <c r="I3" s="80"/>
      <c r="J3" s="80"/>
      <c r="K3" s="78" t="s">
        <v>75</v>
      </c>
      <c r="L3" s="78" t="s">
        <v>3</v>
      </c>
      <c r="M3" s="81" t="s">
        <v>2</v>
      </c>
    </row>
    <row r="4" spans="1:13" s="1" customFormat="1" ht="21" customHeight="1" thickBot="1">
      <c r="A4" s="75"/>
      <c r="B4" s="65"/>
      <c r="C4" s="77"/>
      <c r="D4" s="77"/>
      <c r="E4" s="79"/>
      <c r="F4" s="77"/>
      <c r="G4" s="4">
        <v>1</v>
      </c>
      <c r="H4" s="4">
        <v>2</v>
      </c>
      <c r="I4" s="4">
        <v>3</v>
      </c>
      <c r="J4" s="4" t="s">
        <v>4</v>
      </c>
      <c r="K4" s="79"/>
      <c r="L4" s="79"/>
      <c r="M4" s="82"/>
    </row>
    <row r="5" spans="1:13" ht="16">
      <c r="A5" s="62" t="s">
        <v>76</v>
      </c>
      <c r="B5" s="62"/>
      <c r="C5" s="63"/>
      <c r="D5" s="63"/>
      <c r="E5" s="63"/>
      <c r="F5" s="63"/>
      <c r="G5" s="63"/>
      <c r="H5" s="63"/>
      <c r="I5" s="63"/>
      <c r="J5" s="63"/>
    </row>
    <row r="6" spans="1:13">
      <c r="A6" s="29" t="s">
        <v>58</v>
      </c>
      <c r="B6" s="7" t="s">
        <v>114</v>
      </c>
      <c r="C6" s="7" t="s">
        <v>200</v>
      </c>
      <c r="D6" s="7" t="s">
        <v>116</v>
      </c>
      <c r="E6" s="8" t="s">
        <v>215</v>
      </c>
      <c r="F6" s="7" t="s">
        <v>80</v>
      </c>
      <c r="G6" s="28" t="s">
        <v>182</v>
      </c>
      <c r="H6" s="30" t="s">
        <v>179</v>
      </c>
      <c r="I6" s="30" t="s">
        <v>179</v>
      </c>
      <c r="J6" s="29"/>
      <c r="K6" s="9" t="str">
        <f>"15,0"</f>
        <v>15,0</v>
      </c>
      <c r="L6" s="9" t="str">
        <f>"19,8652"</f>
        <v>19,8652</v>
      </c>
      <c r="M6" s="7" t="s">
        <v>210</v>
      </c>
    </row>
    <row r="7" spans="1:13">
      <c r="A7" s="36" t="s">
        <v>59</v>
      </c>
      <c r="B7" s="13" t="s">
        <v>122</v>
      </c>
      <c r="C7" s="13" t="s">
        <v>202</v>
      </c>
      <c r="D7" s="13" t="s">
        <v>124</v>
      </c>
      <c r="E7" s="14" t="s">
        <v>215</v>
      </c>
      <c r="F7" s="13" t="s">
        <v>80</v>
      </c>
      <c r="G7" s="34" t="s">
        <v>182</v>
      </c>
      <c r="H7" s="35" t="s">
        <v>179</v>
      </c>
      <c r="I7" s="35" t="s">
        <v>179</v>
      </c>
      <c r="J7" s="36"/>
      <c r="K7" s="15" t="str">
        <f>"15,0"</f>
        <v>15,0</v>
      </c>
      <c r="L7" s="15" t="str">
        <f>"19,8652"</f>
        <v>19,8652</v>
      </c>
      <c r="M7" s="13" t="s">
        <v>211</v>
      </c>
    </row>
    <row r="8" spans="1:13">
      <c r="A8" s="33" t="s">
        <v>166</v>
      </c>
      <c r="B8" s="10" t="s">
        <v>119</v>
      </c>
      <c r="C8" s="10" t="s">
        <v>201</v>
      </c>
      <c r="D8" s="10" t="s">
        <v>185</v>
      </c>
      <c r="E8" s="11" t="s">
        <v>215</v>
      </c>
      <c r="F8" s="10" t="s">
        <v>80</v>
      </c>
      <c r="G8" s="32" t="s">
        <v>182</v>
      </c>
      <c r="H8" s="31" t="s">
        <v>179</v>
      </c>
      <c r="I8" s="31" t="s">
        <v>179</v>
      </c>
      <c r="J8" s="33"/>
      <c r="K8" s="12" t="str">
        <f>"15,0"</f>
        <v>15,0</v>
      </c>
      <c r="L8" s="12" t="str">
        <f>"14,4960"</f>
        <v>14,4960</v>
      </c>
      <c r="M8" s="10" t="s">
        <v>211</v>
      </c>
    </row>
    <row r="10" spans="1:13" ht="16">
      <c r="A10" s="83" t="s">
        <v>125</v>
      </c>
      <c r="B10" s="83"/>
      <c r="C10" s="84"/>
      <c r="D10" s="84"/>
      <c r="E10" s="84"/>
      <c r="F10" s="84"/>
      <c r="G10" s="84"/>
      <c r="H10" s="84"/>
      <c r="I10" s="84"/>
      <c r="J10" s="84"/>
    </row>
    <row r="11" spans="1:13">
      <c r="A11" s="40" t="s">
        <v>58</v>
      </c>
      <c r="B11" s="21" t="s">
        <v>126</v>
      </c>
      <c r="C11" s="21" t="s">
        <v>203</v>
      </c>
      <c r="D11" s="21" t="s">
        <v>128</v>
      </c>
      <c r="E11" s="22" t="s">
        <v>215</v>
      </c>
      <c r="F11" s="21" t="s">
        <v>80</v>
      </c>
      <c r="G11" s="38" t="s">
        <v>182</v>
      </c>
      <c r="H11" s="39" t="s">
        <v>179</v>
      </c>
      <c r="I11" s="39" t="s">
        <v>178</v>
      </c>
      <c r="J11" s="40"/>
      <c r="K11" s="37" t="str">
        <f>"20,0"</f>
        <v>20,0</v>
      </c>
      <c r="L11" s="37" t="str">
        <f>"17,0470"</f>
        <v>17,0470</v>
      </c>
      <c r="M11" s="21" t="s">
        <v>211</v>
      </c>
    </row>
    <row r="13" spans="1:13" ht="16">
      <c r="A13" s="83" t="s">
        <v>67</v>
      </c>
      <c r="B13" s="83"/>
      <c r="C13" s="84"/>
      <c r="D13" s="84"/>
      <c r="E13" s="84"/>
      <c r="F13" s="84"/>
      <c r="G13" s="84"/>
      <c r="H13" s="84"/>
      <c r="I13" s="84"/>
      <c r="J13" s="84"/>
    </row>
    <row r="14" spans="1:13">
      <c r="A14" s="40" t="s">
        <v>58</v>
      </c>
      <c r="B14" s="21" t="s">
        <v>149</v>
      </c>
      <c r="C14" s="21" t="s">
        <v>204</v>
      </c>
      <c r="D14" s="21" t="s">
        <v>151</v>
      </c>
      <c r="E14" s="22" t="s">
        <v>215</v>
      </c>
      <c r="F14" s="21" t="s">
        <v>80</v>
      </c>
      <c r="G14" s="39" t="s">
        <v>182</v>
      </c>
      <c r="H14" s="39" t="s">
        <v>179</v>
      </c>
      <c r="I14" s="39" t="s">
        <v>178</v>
      </c>
      <c r="J14" s="40"/>
      <c r="K14" s="37" t="str">
        <f>"20,0"</f>
        <v>20,0</v>
      </c>
      <c r="L14" s="37" t="str">
        <f>"13,6380"</f>
        <v>13,6380</v>
      </c>
      <c r="M14" s="21" t="s">
        <v>211</v>
      </c>
    </row>
    <row r="16" spans="1:13">
      <c r="G16" s="5"/>
      <c r="K16" s="26"/>
      <c r="M16" s="6"/>
    </row>
    <row r="17" spans="2:13">
      <c r="K17" s="26"/>
      <c r="M17" s="6"/>
    </row>
    <row r="18" spans="2:13" ht="18">
      <c r="B18" s="17" t="s">
        <v>49</v>
      </c>
      <c r="C18" s="17"/>
      <c r="K18" s="26"/>
      <c r="M18" s="6"/>
    </row>
    <row r="19" spans="2:13" ht="16">
      <c r="B19" s="18" t="s">
        <v>50</v>
      </c>
      <c r="C19" s="18"/>
      <c r="K19" s="26"/>
      <c r="M19" s="6"/>
    </row>
    <row r="20" spans="2:13" ht="14">
      <c r="B20" s="19"/>
      <c r="C20" s="20" t="s">
        <v>105</v>
      </c>
      <c r="K20" s="26"/>
      <c r="M20" s="6"/>
    </row>
    <row r="21" spans="2:13" ht="14">
      <c r="B21" s="23" t="s">
        <v>52</v>
      </c>
      <c r="C21" s="23" t="s">
        <v>53</v>
      </c>
      <c r="D21" s="23" t="s">
        <v>195</v>
      </c>
      <c r="E21" s="24" t="s">
        <v>106</v>
      </c>
      <c r="F21" s="23" t="s">
        <v>176</v>
      </c>
      <c r="K21" s="26"/>
      <c r="M21" s="6"/>
    </row>
    <row r="22" spans="2:13">
      <c r="B22" s="5" t="s">
        <v>114</v>
      </c>
      <c r="C22" s="5" t="s">
        <v>205</v>
      </c>
      <c r="D22" s="26" t="s">
        <v>107</v>
      </c>
      <c r="E22" s="27">
        <v>15</v>
      </c>
      <c r="F22" s="25">
        <v>19.865249991416899</v>
      </c>
      <c r="K22" s="26"/>
      <c r="M22" s="6"/>
    </row>
    <row r="23" spans="2:13">
      <c r="B23" s="5" t="s">
        <v>122</v>
      </c>
      <c r="C23" s="5" t="s">
        <v>205</v>
      </c>
      <c r="D23" s="26" t="s">
        <v>107</v>
      </c>
      <c r="E23" s="27">
        <v>15</v>
      </c>
      <c r="F23" s="25">
        <v>19.865249991416899</v>
      </c>
      <c r="K23" s="26"/>
      <c r="M23" s="6"/>
    </row>
    <row r="24" spans="2:13">
      <c r="B24" s="5" t="s">
        <v>126</v>
      </c>
      <c r="C24" s="5" t="s">
        <v>205</v>
      </c>
      <c r="D24" s="26" t="s">
        <v>180</v>
      </c>
      <c r="E24" s="27">
        <v>20</v>
      </c>
      <c r="F24" s="25">
        <v>17.046999931335399</v>
      </c>
      <c r="G24" s="5"/>
      <c r="K24" s="26"/>
      <c r="M24" s="6"/>
    </row>
  </sheetData>
  <mergeCells count="14">
    <mergeCell ref="A10:J10"/>
    <mergeCell ref="A13:J13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9"/>
  <sheetViews>
    <sheetView workbookViewId="0">
      <selection activeCell="E8" sqref="E8"/>
    </sheetView>
  </sheetViews>
  <sheetFormatPr baseColWidth="10" defaultColWidth="9.1640625" defaultRowHeight="13"/>
  <cols>
    <col min="1" max="1" width="7.33203125" style="5" bestFit="1" customWidth="1"/>
    <col min="2" max="2" width="17" style="5" bestFit="1" customWidth="1"/>
    <col min="3" max="3" width="27.6640625" style="5" bestFit="1" customWidth="1"/>
    <col min="4" max="4" width="21.5" style="5" bestFit="1" customWidth="1"/>
    <col min="5" max="5" width="10.5" style="16" bestFit="1" customWidth="1"/>
    <col min="6" max="6" width="30" style="5" bestFit="1" customWidth="1"/>
    <col min="7" max="9" width="5.5" style="26" customWidth="1"/>
    <col min="10" max="10" width="4.83203125" style="26" customWidth="1"/>
    <col min="11" max="11" width="10.5" style="6" bestFit="1" customWidth="1"/>
    <col min="12" max="12" width="8.5" style="6" customWidth="1"/>
    <col min="13" max="13" width="19.83203125" style="5" customWidth="1"/>
    <col min="14" max="16384" width="9.1640625" style="3"/>
  </cols>
  <sheetData>
    <row r="1" spans="1:13" s="2" customFormat="1" ht="29" customHeight="1">
      <c r="A1" s="66" t="s">
        <v>194</v>
      </c>
      <c r="B1" s="67"/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1:13" s="2" customFormat="1" ht="62" customHeight="1" thickBot="1">
      <c r="A2" s="70"/>
      <c r="B2" s="71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s="1" customFormat="1" ht="12.75" customHeight="1">
      <c r="A3" s="74" t="s">
        <v>212</v>
      </c>
      <c r="B3" s="64" t="s">
        <v>0</v>
      </c>
      <c r="C3" s="76" t="s">
        <v>213</v>
      </c>
      <c r="D3" s="76" t="s">
        <v>6</v>
      </c>
      <c r="E3" s="78" t="s">
        <v>214</v>
      </c>
      <c r="F3" s="80" t="s">
        <v>5</v>
      </c>
      <c r="G3" s="80" t="s">
        <v>208</v>
      </c>
      <c r="H3" s="80"/>
      <c r="I3" s="80"/>
      <c r="J3" s="80"/>
      <c r="K3" s="78" t="s">
        <v>75</v>
      </c>
      <c r="L3" s="78" t="s">
        <v>3</v>
      </c>
      <c r="M3" s="81" t="s">
        <v>2</v>
      </c>
    </row>
    <row r="4" spans="1:13" s="1" customFormat="1" ht="21" customHeight="1" thickBot="1">
      <c r="A4" s="75"/>
      <c r="B4" s="65"/>
      <c r="C4" s="77"/>
      <c r="D4" s="77"/>
      <c r="E4" s="79"/>
      <c r="F4" s="77"/>
      <c r="G4" s="4">
        <v>1</v>
      </c>
      <c r="H4" s="4">
        <v>2</v>
      </c>
      <c r="I4" s="4">
        <v>3</v>
      </c>
      <c r="J4" s="4" t="s">
        <v>4</v>
      </c>
      <c r="K4" s="79"/>
      <c r="L4" s="79"/>
      <c r="M4" s="82"/>
    </row>
    <row r="5" spans="1:13" ht="16">
      <c r="A5" s="62" t="s">
        <v>76</v>
      </c>
      <c r="B5" s="62"/>
      <c r="C5" s="63"/>
      <c r="D5" s="63"/>
      <c r="E5" s="63"/>
      <c r="F5" s="63"/>
      <c r="G5" s="63"/>
      <c r="H5" s="63"/>
      <c r="I5" s="63"/>
      <c r="J5" s="63"/>
    </row>
    <row r="6" spans="1:13">
      <c r="A6" s="29" t="s">
        <v>58</v>
      </c>
      <c r="B6" s="7" t="s">
        <v>77</v>
      </c>
      <c r="C6" s="7" t="s">
        <v>206</v>
      </c>
      <c r="D6" s="7" t="s">
        <v>79</v>
      </c>
      <c r="E6" s="8" t="s">
        <v>215</v>
      </c>
      <c r="F6" s="7" t="s">
        <v>80</v>
      </c>
      <c r="G6" s="28" t="s">
        <v>182</v>
      </c>
      <c r="H6" s="28" t="s">
        <v>179</v>
      </c>
      <c r="I6" s="30" t="s">
        <v>178</v>
      </c>
      <c r="J6" s="29"/>
      <c r="K6" s="9" t="str">
        <f>"17,5"</f>
        <v>17,5</v>
      </c>
      <c r="L6" s="9" t="str">
        <f>"21,8523"</f>
        <v>21,8523</v>
      </c>
      <c r="M6" s="7" t="s">
        <v>211</v>
      </c>
    </row>
    <row r="7" spans="1:13">
      <c r="A7" s="33" t="s">
        <v>177</v>
      </c>
      <c r="B7" s="10" t="s">
        <v>83</v>
      </c>
      <c r="C7" s="10" t="s">
        <v>207</v>
      </c>
      <c r="D7" s="10" t="s">
        <v>183</v>
      </c>
      <c r="E7" s="11" t="s">
        <v>215</v>
      </c>
      <c r="F7" s="10" t="s">
        <v>80</v>
      </c>
      <c r="G7" s="31" t="s">
        <v>184</v>
      </c>
      <c r="H7" s="31" t="s">
        <v>182</v>
      </c>
      <c r="I7" s="31" t="s">
        <v>182</v>
      </c>
      <c r="J7" s="33"/>
      <c r="K7" s="61">
        <v>0</v>
      </c>
      <c r="L7" s="12" t="str">
        <f>"0,0000"</f>
        <v>0,0000</v>
      </c>
      <c r="M7" s="10" t="s">
        <v>211</v>
      </c>
    </row>
    <row r="9" spans="1:13">
      <c r="E9" s="5"/>
      <c r="F9" s="16"/>
      <c r="G9" s="5"/>
      <c r="K9" s="26"/>
      <c r="M9" s="6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WRPF ПЛ без экипировки</vt:lpstr>
      <vt:lpstr>WRPF ПЛ в бинтах ДК</vt:lpstr>
      <vt:lpstr>WRPF ПЛ в бинтах</vt:lpstr>
      <vt:lpstr>WRPF Жим лежа без экип ДК</vt:lpstr>
      <vt:lpstr>WRPF Жим лежа без экип</vt:lpstr>
      <vt:lpstr>WRPF Тяга без экипировки ДК</vt:lpstr>
      <vt:lpstr>WRPF Тяга без экипировки</vt:lpstr>
      <vt:lpstr>СПР Подъем на бицепс ДК</vt:lpstr>
      <vt:lpstr>СПР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2022-07-03T17:05:03Z</cp:lastPrinted>
  <dcterms:created xsi:type="dcterms:W3CDTF">2002-06-16T13:36:44Z</dcterms:created>
  <dcterms:modified xsi:type="dcterms:W3CDTF">2022-07-03T18:46:41Z</dcterms:modified>
</cp:coreProperties>
</file>