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8C409DB5-93A7-DF4B-A768-5B6726E77CE6}" xr6:coauthVersionLast="45" xr6:coauthVersionMax="45" xr10:uidLastSave="{00000000-0000-0000-0000-000000000000}"/>
  <bookViews>
    <workbookView xWindow="1040" yWindow="460" windowWidth="26120" windowHeight="14900" firstSheet="4" activeTab="8" xr2:uid="{00000000-000D-0000-FFFF-FFFF00000000}"/>
  </bookViews>
  <sheets>
    <sheet name="WRPF Двоеборье без экип ДК" sheetId="13" r:id="rId1"/>
    <sheet name="WRPF Двоеборье без экип" sheetId="12" r:id="rId2"/>
    <sheet name="WRPF Жим лежа без экип ДК" sheetId="6" r:id="rId3"/>
    <sheet name="WRPF Жим лежа без экип" sheetId="5" r:id="rId4"/>
    <sheet name="WEPF Жим софт многопетельнаяДК" sheetId="9" r:id="rId5"/>
    <sheet name="WRPF Тяга без экипировки ДК" sheetId="11" r:id="rId6"/>
    <sheet name="WRPF Тяга без экипировки" sheetId="38" r:id="rId7"/>
    <sheet name="WRPF Подъем на бицепс ДК" sheetId="37" r:id="rId8"/>
    <sheet name="WRPF Подъем на бицепс" sheetId="36" r:id="rId9"/>
  </sheets>
  <definedNames>
    <definedName name="_FilterDatabase" localSheetId="3" hidden="1">'WRPF Жим лежа без экип'!$A$1:$K$3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38" l="1"/>
  <c r="L6" i="38"/>
  <c r="L20" i="37" l="1"/>
  <c r="K20" i="37"/>
  <c r="L17" i="37"/>
  <c r="K17" i="37"/>
  <c r="L14" i="37"/>
  <c r="K14" i="37"/>
  <c r="L11" i="37"/>
  <c r="K11" i="37"/>
  <c r="L10" i="37"/>
  <c r="K10" i="37"/>
  <c r="L9" i="37"/>
  <c r="K9" i="37"/>
  <c r="L6" i="37"/>
  <c r="K6" i="37"/>
  <c r="L12" i="36"/>
  <c r="K12" i="36"/>
  <c r="L9" i="36"/>
  <c r="K9" i="36"/>
  <c r="L6" i="36"/>
  <c r="K6" i="36"/>
  <c r="P6" i="13"/>
  <c r="O6" i="13"/>
  <c r="P9" i="12"/>
  <c r="O9" i="12"/>
  <c r="P6" i="12"/>
  <c r="O6" i="12"/>
  <c r="L17" i="11"/>
  <c r="K17" i="11"/>
  <c r="L14" i="11"/>
  <c r="K14" i="11"/>
  <c r="L11" i="11"/>
  <c r="K11" i="11"/>
  <c r="L8" i="11"/>
  <c r="K8" i="11"/>
  <c r="L7" i="11"/>
  <c r="K7" i="11"/>
  <c r="L6" i="11"/>
  <c r="K6" i="11"/>
  <c r="L6" i="9"/>
  <c r="K6" i="9"/>
  <c r="L37" i="6"/>
  <c r="K37" i="6"/>
  <c r="L34" i="6"/>
  <c r="K34" i="6"/>
  <c r="L33" i="6"/>
  <c r="K33" i="6"/>
  <c r="L32" i="6"/>
  <c r="K32" i="6"/>
  <c r="L31" i="6"/>
  <c r="K31" i="6"/>
  <c r="L28" i="6"/>
  <c r="K28" i="6"/>
  <c r="L27" i="6"/>
  <c r="K27" i="6"/>
  <c r="L24" i="6"/>
  <c r="K24" i="6"/>
  <c r="L23" i="6"/>
  <c r="K23" i="6"/>
  <c r="L22" i="6"/>
  <c r="K22" i="6"/>
  <c r="L21" i="6"/>
  <c r="K21" i="6"/>
  <c r="L20" i="6"/>
  <c r="K20" i="6"/>
  <c r="L19" i="6"/>
  <c r="K19" i="6"/>
  <c r="L16" i="6"/>
  <c r="K16" i="6"/>
  <c r="L13" i="6"/>
  <c r="L10" i="6"/>
  <c r="K10" i="6"/>
  <c r="L7" i="6"/>
  <c r="K7" i="6"/>
  <c r="L6" i="6"/>
  <c r="K6" i="6"/>
  <c r="L22" i="5"/>
  <c r="K22" i="5"/>
  <c r="L19" i="5"/>
  <c r="K19" i="5"/>
  <c r="L16" i="5"/>
  <c r="L15" i="5"/>
  <c r="K15" i="5"/>
  <c r="L12" i="5"/>
  <c r="K12" i="5"/>
  <c r="L9" i="5"/>
  <c r="K9" i="5"/>
  <c r="L6" i="5"/>
  <c r="K6" i="5"/>
</calcChain>
</file>

<file path=xl/sharedStrings.xml><?xml version="1.0" encoding="utf-8"?>
<sst xmlns="http://schemas.openxmlformats.org/spreadsheetml/2006/main" count="659" uniqueCount="272">
  <si>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</si>
  <si>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</si>
  <si>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</si>
  <si>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</si>
  <si>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</si>
  <si>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</si>
  <si>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</si>
  <si>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</si>
  <si>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67.5</t>
  </si>
  <si>
    <t>Полонец Андрей</t>
  </si>
  <si>
    <t>Юниоры (19.02.2000)/22</t>
  </si>
  <si>
    <t>67,50</t>
  </si>
  <si>
    <t xml:space="preserve">Воронеж/Воронежская область </t>
  </si>
  <si>
    <t>115,0</t>
  </si>
  <si>
    <t>125,0</t>
  </si>
  <si>
    <t>142,5</t>
  </si>
  <si>
    <t>ВЕСОВАЯ КАТЕГОРИЯ   82.5</t>
  </si>
  <si>
    <t>Цыплаков Андрей</t>
  </si>
  <si>
    <t>Открытая (05.01.1987)/35</t>
  </si>
  <si>
    <t>80,50</t>
  </si>
  <si>
    <t>170,0</t>
  </si>
  <si>
    <t>180,0</t>
  </si>
  <si>
    <t>185,0</t>
  </si>
  <si>
    <t>ВЕСОВАЯ КАТЕГОРИЯ   90</t>
  </si>
  <si>
    <t>Стопкин Максим</t>
  </si>
  <si>
    <t>Открытая (26.09.1990)/31</t>
  </si>
  <si>
    <t>89,00</t>
  </si>
  <si>
    <t>140,0</t>
  </si>
  <si>
    <t>152,5</t>
  </si>
  <si>
    <t>ВЕСОВАЯ КАТЕГОРИЯ   100</t>
  </si>
  <si>
    <t>Антонов Алексей</t>
  </si>
  <si>
    <t>Открытая (09.10.1988)/33</t>
  </si>
  <si>
    <t>96,80</t>
  </si>
  <si>
    <t xml:space="preserve">Тамбов/Тамбовская область </t>
  </si>
  <si>
    <t>195,0</t>
  </si>
  <si>
    <t>200,0</t>
  </si>
  <si>
    <t>Перистый Максим</t>
  </si>
  <si>
    <t>Открытая (05.06.1984)/37</t>
  </si>
  <si>
    <t>95,00</t>
  </si>
  <si>
    <t>120,0</t>
  </si>
  <si>
    <t>ВЕСОВАЯ КАТЕГОРИЯ   110</t>
  </si>
  <si>
    <t>Лесных Владлен</t>
  </si>
  <si>
    <t>Открытая (03.06.1992)/29</t>
  </si>
  <si>
    <t>107,70</t>
  </si>
  <si>
    <t xml:space="preserve">Острогожск/Воронежская область </t>
  </si>
  <si>
    <t>145,0</t>
  </si>
  <si>
    <t>150,0</t>
  </si>
  <si>
    <t>ВЕСОВАЯ КАТЕГОРИЯ   125</t>
  </si>
  <si>
    <t>Челышев Вячеслав</t>
  </si>
  <si>
    <t>Открытая (21.04.1989)/33</t>
  </si>
  <si>
    <t>113,10</t>
  </si>
  <si>
    <t xml:space="preserve">Россошь/Воронежская область </t>
  </si>
  <si>
    <t>220,0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</si>
  <si>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</si>
  <si>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</si>
  <si>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</si>
  <si>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</si>
  <si>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</si>
  <si>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</si>
  <si>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Wilks </t>
  </si>
  <si>
    <t xml:space="preserve">Открытая </t>
  </si>
  <si>
    <t>82.5</t>
  </si>
  <si>
    <t>100</t>
  </si>
  <si>
    <t>Результат</t>
  </si>
  <si>
    <t>1</t>
  </si>
  <si>
    <t/>
  </si>
  <si>
    <t>-</t>
  </si>
  <si>
    <t>ВЕСОВАЯ КАТЕГОРИЯ   52</t>
  </si>
  <si>
    <t>Шаталова Ольга</t>
  </si>
  <si>
    <t>Открытая (09.04.1981)/41</t>
  </si>
  <si>
    <t>52,00</t>
  </si>
  <si>
    <t>52,5</t>
  </si>
  <si>
    <t>55,0</t>
  </si>
  <si>
    <t>57,5</t>
  </si>
  <si>
    <t xml:space="preserve">Зубков В. </t>
  </si>
  <si>
    <t>Мастера 40-49 (09.04.1981)/41</t>
  </si>
  <si>
    <t>ВЕСОВАЯ КАТЕГОРИЯ   56</t>
  </si>
  <si>
    <t>Телятникова Наталия</t>
  </si>
  <si>
    <t>Открытая (10.10.1993)/28</t>
  </si>
  <si>
    <t>56,00</t>
  </si>
  <si>
    <t>60,0</t>
  </si>
  <si>
    <t>62,5</t>
  </si>
  <si>
    <t xml:space="preserve">Зацепина Е. </t>
  </si>
  <si>
    <t>Гетьманова Людмила</t>
  </si>
  <si>
    <t>Открытая (26.03.1988)/34</t>
  </si>
  <si>
    <t>66,90</t>
  </si>
  <si>
    <t xml:space="preserve">Павловск/Воронежская область </t>
  </si>
  <si>
    <t>70,0</t>
  </si>
  <si>
    <t>ВЕСОВАЯ КАТЕГОРИЯ   75</t>
  </si>
  <si>
    <t>Корнилов Александр</t>
  </si>
  <si>
    <t>Открытая (11.08.1984)/37</t>
  </si>
  <si>
    <t>70,10</t>
  </si>
  <si>
    <t>135,0</t>
  </si>
  <si>
    <t xml:space="preserve">Шевченко С. </t>
  </si>
  <si>
    <t>Глазьев Илья</t>
  </si>
  <si>
    <t>Юноши 17-19 (05.12.2003)/18</t>
  </si>
  <si>
    <t>81,60</t>
  </si>
  <si>
    <t>100,0</t>
  </si>
  <si>
    <t>112,5</t>
  </si>
  <si>
    <t>Сурков Дмитрий</t>
  </si>
  <si>
    <t>Юниоры (19.10.1998)/23</t>
  </si>
  <si>
    <t>75,50</t>
  </si>
  <si>
    <t xml:space="preserve">Мичуринск/Тамбовская область </t>
  </si>
  <si>
    <t>Берегович Кирилл</t>
  </si>
  <si>
    <t>Открытая (14.12.1996)/25</t>
  </si>
  <si>
    <t>80,60</t>
  </si>
  <si>
    <t>Антонов Александр</t>
  </si>
  <si>
    <t>Открытая (06.01.1988)/34</t>
  </si>
  <si>
    <t>82,50</t>
  </si>
  <si>
    <t>Гуркин Станислав</t>
  </si>
  <si>
    <t>Открытая (07.02.1991)/31</t>
  </si>
  <si>
    <t>81,00</t>
  </si>
  <si>
    <t>Резвых Анатолий</t>
  </si>
  <si>
    <t>Мастера 50-59 (25.09.1971)/50</t>
  </si>
  <si>
    <t>75,70</t>
  </si>
  <si>
    <t>122,5</t>
  </si>
  <si>
    <t>Никулин Сергей</t>
  </si>
  <si>
    <t>Открытая (07.10.1991)/30</t>
  </si>
  <si>
    <t>90,00</t>
  </si>
  <si>
    <t xml:space="preserve">Жердевка/Тамбовская область </t>
  </si>
  <si>
    <t>175,0</t>
  </si>
  <si>
    <t>177,5</t>
  </si>
  <si>
    <t>Черечукин Сергей</t>
  </si>
  <si>
    <t>Открытая (23.02.1990)/32</t>
  </si>
  <si>
    <t>88,20</t>
  </si>
  <si>
    <t>155,0</t>
  </si>
  <si>
    <t>160,0</t>
  </si>
  <si>
    <t>Долгих Егор</t>
  </si>
  <si>
    <t>Юниоры (08.12.2000)/21</t>
  </si>
  <si>
    <t>96,10</t>
  </si>
  <si>
    <t>110,0</t>
  </si>
  <si>
    <t xml:space="preserve">Кузнецов Д. </t>
  </si>
  <si>
    <t>Горбачёв Александр</t>
  </si>
  <si>
    <t>Открытая (27.04.1988)/34</t>
  </si>
  <si>
    <t>98,40</t>
  </si>
  <si>
    <t>162,5</t>
  </si>
  <si>
    <t>167,5</t>
  </si>
  <si>
    <t>Зубков Владимир</t>
  </si>
  <si>
    <t>Открытая (05.02.1988)/34</t>
  </si>
  <si>
    <t>96,20</t>
  </si>
  <si>
    <t>165,0</t>
  </si>
  <si>
    <t xml:space="preserve">Кузнецов. Д. </t>
  </si>
  <si>
    <t>Шабанов Дмитрий</t>
  </si>
  <si>
    <t>Открытая (05.11.1997)/24</t>
  </si>
  <si>
    <t>96,00</t>
  </si>
  <si>
    <t>Шамин Георгий</t>
  </si>
  <si>
    <t>Юноши 14-16 (02.10.2007)/14</t>
  </si>
  <si>
    <t>106,00</t>
  </si>
  <si>
    <t>95,0</t>
  </si>
  <si>
    <t>105,0</t>
  </si>
  <si>
    <t>90</t>
  </si>
  <si>
    <t>108,5280</t>
  </si>
  <si>
    <t>75</t>
  </si>
  <si>
    <t>104,8040</t>
  </si>
  <si>
    <t>99,9905</t>
  </si>
  <si>
    <t>2</t>
  </si>
  <si>
    <t>3</t>
  </si>
  <si>
    <t>ВЕСОВАЯ КАТЕГОРИЯ   140</t>
  </si>
  <si>
    <t>Кузнецов Евгений</t>
  </si>
  <si>
    <t>Мастера 40-49 (22.09.1978)/43</t>
  </si>
  <si>
    <t>126,70</t>
  </si>
  <si>
    <t xml:space="preserve">Липецк/Липецкая область </t>
  </si>
  <si>
    <t>300,0</t>
  </si>
  <si>
    <t>315,0</t>
  </si>
  <si>
    <t xml:space="preserve">Gloss </t>
  </si>
  <si>
    <t>Становая тяга</t>
  </si>
  <si>
    <t>240,0</t>
  </si>
  <si>
    <t>Королева Евгения</t>
  </si>
  <si>
    <t>Открытая (19.08.1988)/33</t>
  </si>
  <si>
    <t>53,90</t>
  </si>
  <si>
    <t>117,5</t>
  </si>
  <si>
    <t xml:space="preserve">Притулюк С. </t>
  </si>
  <si>
    <t>Харитонова Татьяна</t>
  </si>
  <si>
    <t>Открытая (05.08.1972)/49</t>
  </si>
  <si>
    <t>54,20</t>
  </si>
  <si>
    <t>80,0</t>
  </si>
  <si>
    <t>90,0</t>
  </si>
  <si>
    <t xml:space="preserve">Изюменко В. </t>
  </si>
  <si>
    <t>Мастера 40-49 (05.08.1972)/49</t>
  </si>
  <si>
    <t>Морозова Анна</t>
  </si>
  <si>
    <t>Девушки 17-19 (08.11.2004)/17</t>
  </si>
  <si>
    <t>74,00</t>
  </si>
  <si>
    <t>127,5</t>
  </si>
  <si>
    <t>Мещеряков Игорь</t>
  </si>
  <si>
    <t>Открытая (09.05.1994)/27</t>
  </si>
  <si>
    <t>91,30</t>
  </si>
  <si>
    <t>225,0</t>
  </si>
  <si>
    <t>Тютьков Денис</t>
  </si>
  <si>
    <t>Мастера 40-49 (05.12.1980)/41</t>
  </si>
  <si>
    <t>109,00</t>
  </si>
  <si>
    <t>215,0</t>
  </si>
  <si>
    <t>Грачев Николай</t>
  </si>
  <si>
    <t>Мастера 60-69 (16.04.1956)/66</t>
  </si>
  <si>
    <t>65,0</t>
  </si>
  <si>
    <t>71,0</t>
  </si>
  <si>
    <t>Шакин Дмитрий</t>
  </si>
  <si>
    <t>Открытая (19.10.1991)/30</t>
  </si>
  <si>
    <t>78,50</t>
  </si>
  <si>
    <t>230,0</t>
  </si>
  <si>
    <t>Стрижков Андрей</t>
  </si>
  <si>
    <t>Открытая (03.01.1984)/38</t>
  </si>
  <si>
    <t>106,10</t>
  </si>
  <si>
    <t>252,5</t>
  </si>
  <si>
    <t>76,50</t>
  </si>
  <si>
    <t>27,5</t>
  </si>
  <si>
    <t>67,5</t>
  </si>
  <si>
    <t>50,0</t>
  </si>
  <si>
    <t>75,0</t>
  </si>
  <si>
    <t>Шигун Михаил</t>
  </si>
  <si>
    <t>Мастера 60+ (15.10.1959)/62</t>
  </si>
  <si>
    <t>107,90</t>
  </si>
  <si>
    <t>Никитина Анна</t>
  </si>
  <si>
    <t>65,00</t>
  </si>
  <si>
    <t>22,5</t>
  </si>
  <si>
    <t xml:space="preserve">Цыплаков А. </t>
  </si>
  <si>
    <t>Судоргин Никита</t>
  </si>
  <si>
    <t xml:space="preserve">Балашов/Саратовская область </t>
  </si>
  <si>
    <t>Коваленко Роман</t>
  </si>
  <si>
    <t>Открытая (28.11.1997)/24</t>
  </si>
  <si>
    <t xml:space="preserve">Белгород/Белгородская область </t>
  </si>
  <si>
    <t>Рядинский Денис</t>
  </si>
  <si>
    <t>Открытая (06.07.1985)/36</t>
  </si>
  <si>
    <t>82,80</t>
  </si>
  <si>
    <t>72,5</t>
  </si>
  <si>
    <t xml:space="preserve">Трунов М. </t>
  </si>
  <si>
    <t>Власенков Александр</t>
  </si>
  <si>
    <t>Открытая (15.06.1988)/33</t>
  </si>
  <si>
    <t>98,50</t>
  </si>
  <si>
    <t>45,0</t>
  </si>
  <si>
    <t xml:space="preserve">Грачев Н. </t>
  </si>
  <si>
    <t>Воронин Руслан</t>
  </si>
  <si>
    <t>106,90</t>
  </si>
  <si>
    <t>75,5</t>
  </si>
  <si>
    <t xml:space="preserve">Григорьев Д. </t>
  </si>
  <si>
    <t>45,0170</t>
  </si>
  <si>
    <t>35,1030</t>
  </si>
  <si>
    <t>33,9300</t>
  </si>
  <si>
    <t>Открытый мастерский турнир «Битва за Воронеж»
WRPF Строгий подъем штанги на бицепс ДК
Воронеж/Воронежская область, 7 мая 2022 года</t>
  </si>
  <si>
    <t>Открытый мастерский турнир «Битва за Воронеж»
WRPF Строгий подъем штанги на бицепс
Воронеж/Воронежская область, 7 мая 2022 года</t>
  </si>
  <si>
    <t>Открытый мастерский турнир «Битва за Воронеж»
WRPF Силовое двоеборье без экипировки ДК
Воронеж/Воронежская область, 7 мая 2022 года</t>
  </si>
  <si>
    <t>Открытый мастерский турнир «Битва за Воронеж»
WRPF Силовое двоеборье без экипировки
Воронеж/Воронежская область, 7 мая 2022 года</t>
  </si>
  <si>
    <t>Открытый мастерский турнир «Битва за Воронеж»
WRPF Становая тяга без экипировки ДК
Воронеж/Воронежская область, 7 мая 2022 года</t>
  </si>
  <si>
    <t>Открытый мастерский турнир «Битва за Воронеж»
WEPF Жим лежа в многопетельной софт экипировке ДК
Воронеж/Воронежская область, 7 мая 2022 года</t>
  </si>
  <si>
    <t>Открытый мастерский турнир «Битва за Воронеж»
WRPF Жим лежа без экипировки ДК
Воронеж/Воронежская область, 7 мая 2022 года</t>
  </si>
  <si>
    <t>Открытый мастерский турнир «Битва за Воронеж»
WRPF Жим лежа без экипировки
Воронеж/Воронежская область, 7 мая 2022 года</t>
  </si>
  <si>
    <t>Мастера 40-49 (08.01.1981)/41</t>
  </si>
  <si>
    <t>Юноши 13-19 (07.09.2003)/18</t>
  </si>
  <si>
    <t>Мастера 40-49 (21.05.1974)/47</t>
  </si>
  <si>
    <t>Юниоры 20-23 (19.02.2000)/22</t>
  </si>
  <si>
    <t xml:space="preserve">Петропавловск-Камчатский/Камчатский край </t>
  </si>
  <si>
    <t xml:space="preserve">Борисоглебск/Воронежская область </t>
  </si>
  <si>
    <t xml:space="preserve">Елань-Колено/Воронежская область </t>
  </si>
  <si>
    <t xml:space="preserve">Долгопрудный/Московская область </t>
  </si>
  <si>
    <t>Весовая категория</t>
  </si>
  <si>
    <t>275,0</t>
  </si>
  <si>
    <t>260,0</t>
  </si>
  <si>
    <t>94,90</t>
  </si>
  <si>
    <t>Открытая (03.02.1983)/39</t>
  </si>
  <si>
    <t>Плотников Александр</t>
  </si>
  <si>
    <t>Открытый мастерский турнир «Битва за Воронеж»
WRPF Становая тяга без экипировки
Воронеж/Воронежская область, 7 мая 2022 года</t>
  </si>
  <si>
    <t>Жим</t>
  </si>
  <si>
    <t>№</t>
  </si>
  <si>
    <t xml:space="preserve">
Дата рождения/Возраст</t>
  </si>
  <si>
    <t>Возрастная группа</t>
  </si>
  <si>
    <t>O</t>
  </si>
  <si>
    <t>M3</t>
  </si>
  <si>
    <t>M1</t>
  </si>
  <si>
    <t>T2</t>
  </si>
  <si>
    <t>J</t>
  </si>
  <si>
    <t>M2</t>
  </si>
  <si>
    <t>T1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</si>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</sst>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trike/>
      <sz val="10"/>
      <color theme="5"/>
      <name val="Arial Cyr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10" fillId="0" borderId="0" xfId="1" applyNumberFormat="1" applyAlignment="1">
      <alignment horizontal="center"/>
    </xf>
    <xf numFmtId="49" fontId="10" fillId="0" borderId="0" xfId="1" applyNumberForma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10" fillId="0" borderId="11" xfId="1" applyNumberFormat="1" applyBorder="1" applyAlignment="1">
      <alignment horizontal="center" vertical="center"/>
    </xf>
    <xf numFmtId="49" fontId="1" fillId="0" borderId="11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8" fillId="2" borderId="11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0" fontId="10" fillId="0" borderId="16" xfId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7725EE63-E3C7-9442-ACE7-86F06E132A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4" bestFit="1" customWidth="1"/>
    <col min="2" max="2" width="16.33203125" style="4" bestFit="1" customWidth="1"/>
    <col min="3" max="3" width="26.33203125" style="4" bestFit="1" customWidth="1"/>
    <col min="4" max="4" width="21.5" style="4" bestFit="1" customWidth="1"/>
    <col min="5" max="5" width="10.5" style="4" bestFit="1" customWidth="1"/>
    <col min="6" max="6" width="31.5" style="4" bestFit="1" customWidth="1"/>
    <col min="7" max="9" width="5.5" style="17" customWidth="1"/>
    <col min="10" max="10" width="4.83203125" style="17" customWidth="1"/>
    <col min="11" max="13" width="5.5" style="17" customWidth="1"/>
    <col min="14" max="14" width="4.83203125" style="17" customWidth="1"/>
    <col min="15" max="15" width="7.83203125" style="5" bestFit="1" customWidth="1"/>
    <col min="16" max="16" width="8.5" style="5" bestFit="1" customWidth="1"/>
    <col min="17" max="17" width="18" style="4" customWidth="1"/>
    <col min="18" max="16384" width="9.1640625" style="3"/>
  </cols>
  <sheetData>
    <row r="1" spans="1:17" s="2" customFormat="1" ht="29" customHeight="1">
      <c r="A1" s="54" t="s">
        <v>239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7</v>
      </c>
      <c r="H3" s="67"/>
      <c r="I3" s="67"/>
      <c r="J3" s="67"/>
      <c r="K3" s="67" t="s">
        <v>165</v>
      </c>
      <c r="L3" s="67"/>
      <c r="M3" s="67"/>
      <c r="N3" s="67"/>
      <c r="O3" s="66" t="s">
        <v>1</v>
      </c>
      <c r="P3" s="66" t="s">
        <v>3</v>
      </c>
      <c r="Q3" s="68" t="s">
        <v>2</v>
      </c>
    </row>
    <row r="4" spans="1:17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18">
        <v>1</v>
      </c>
      <c r="L4" s="18">
        <v>2</v>
      </c>
      <c r="M4" s="18">
        <v>3</v>
      </c>
      <c r="N4" s="18" t="s">
        <v>4</v>
      </c>
      <c r="O4" s="65"/>
      <c r="P4" s="65"/>
      <c r="Q4" s="69"/>
    </row>
    <row r="5" spans="1:17" ht="16">
      <c r="A5" s="50" t="s">
        <v>40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19" t="s">
        <v>64</v>
      </c>
      <c r="B6" s="6" t="s">
        <v>199</v>
      </c>
      <c r="C6" s="6" t="s">
        <v>200</v>
      </c>
      <c r="D6" s="6" t="s">
        <v>201</v>
      </c>
      <c r="E6" s="6" t="s">
        <v>264</v>
      </c>
      <c r="F6" s="6" t="s">
        <v>44</v>
      </c>
      <c r="G6" s="20" t="s">
        <v>126</v>
      </c>
      <c r="H6" s="20" t="s">
        <v>140</v>
      </c>
      <c r="I6" s="20" t="s">
        <v>20</v>
      </c>
      <c r="J6" s="19"/>
      <c r="K6" s="20" t="s">
        <v>186</v>
      </c>
      <c r="L6" s="20" t="s">
        <v>166</v>
      </c>
      <c r="M6" s="21" t="s">
        <v>202</v>
      </c>
      <c r="N6" s="19"/>
      <c r="O6" s="7" t="str">
        <f>"410,0"</f>
        <v>410,0</v>
      </c>
      <c r="P6" s="7" t="str">
        <f>"244,1140"</f>
        <v>244,1140</v>
      </c>
      <c r="Q6" s="6" t="s">
        <v>177</v>
      </c>
    </row>
    <row r="7" spans="1:17">
      <c r="B7" s="4" t="s">
        <v>65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4" bestFit="1" customWidth="1"/>
    <col min="2" max="2" width="23" style="4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29" style="4" bestFit="1" customWidth="1"/>
    <col min="7" max="9" width="5.5" style="17" customWidth="1"/>
    <col min="10" max="10" width="4.83203125" style="17" customWidth="1"/>
    <col min="11" max="13" width="5.5" style="17" customWidth="1"/>
    <col min="14" max="14" width="4.83203125" style="17" customWidth="1"/>
    <col min="15" max="15" width="7.83203125" style="5" bestFit="1" customWidth="1"/>
    <col min="16" max="16" width="8.5" style="5" bestFit="1" customWidth="1"/>
    <col min="17" max="17" width="15.6640625" style="4" bestFit="1" customWidth="1"/>
    <col min="18" max="16384" width="9.1640625" style="3"/>
  </cols>
  <sheetData>
    <row r="1" spans="1:17" s="2" customFormat="1" ht="29" customHeight="1">
      <c r="A1" s="54" t="s">
        <v>240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7</v>
      </c>
      <c r="H3" s="67"/>
      <c r="I3" s="67"/>
      <c r="J3" s="67"/>
      <c r="K3" s="67" t="s">
        <v>165</v>
      </c>
      <c r="L3" s="67"/>
      <c r="M3" s="67"/>
      <c r="N3" s="67"/>
      <c r="O3" s="66" t="s">
        <v>1</v>
      </c>
      <c r="P3" s="66" t="s">
        <v>3</v>
      </c>
      <c r="Q3" s="68" t="s">
        <v>2</v>
      </c>
    </row>
    <row r="4" spans="1:17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18">
        <v>1</v>
      </c>
      <c r="L4" s="18">
        <v>2</v>
      </c>
      <c r="M4" s="18">
        <v>3</v>
      </c>
      <c r="N4" s="18" t="s">
        <v>4</v>
      </c>
      <c r="O4" s="65"/>
      <c r="P4" s="65"/>
      <c r="Q4" s="69"/>
    </row>
    <row r="5" spans="1:17" ht="16">
      <c r="A5" s="50" t="s">
        <v>67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19" t="s">
        <v>64</v>
      </c>
      <c r="B6" s="6" t="s">
        <v>191</v>
      </c>
      <c r="C6" s="6" t="s">
        <v>192</v>
      </c>
      <c r="D6" s="6" t="s">
        <v>70</v>
      </c>
      <c r="E6" s="6" t="s">
        <v>265</v>
      </c>
      <c r="F6" s="6" t="s">
        <v>161</v>
      </c>
      <c r="G6" s="20" t="s">
        <v>193</v>
      </c>
      <c r="H6" s="20" t="s">
        <v>87</v>
      </c>
      <c r="I6" s="20" t="s">
        <v>194</v>
      </c>
      <c r="J6" s="19"/>
      <c r="K6" s="20" t="s">
        <v>39</v>
      </c>
      <c r="L6" s="20" t="s">
        <v>182</v>
      </c>
      <c r="M6" s="19"/>
      <c r="N6" s="19"/>
      <c r="O6" s="7" t="str">
        <f>"198,5"</f>
        <v>198,5</v>
      </c>
      <c r="P6" s="7" t="str">
        <f>"304,8433"</f>
        <v>304,8433</v>
      </c>
      <c r="Q6" s="6"/>
    </row>
    <row r="7" spans="1:17">
      <c r="B7" s="4" t="s">
        <v>65</v>
      </c>
    </row>
    <row r="8" spans="1:17" ht="16">
      <c r="A8" s="70" t="s">
        <v>16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7">
      <c r="A9" s="19" t="s">
        <v>64</v>
      </c>
      <c r="B9" s="6" t="s">
        <v>195</v>
      </c>
      <c r="C9" s="6" t="s">
        <v>196</v>
      </c>
      <c r="D9" s="6" t="s">
        <v>197</v>
      </c>
      <c r="E9" s="6" t="s">
        <v>264</v>
      </c>
      <c r="F9" s="6" t="s">
        <v>12</v>
      </c>
      <c r="G9" s="20" t="s">
        <v>92</v>
      </c>
      <c r="H9" s="20" t="s">
        <v>27</v>
      </c>
      <c r="I9" s="20" t="s">
        <v>45</v>
      </c>
      <c r="J9" s="19"/>
      <c r="K9" s="20" t="s">
        <v>35</v>
      </c>
      <c r="L9" s="20" t="s">
        <v>190</v>
      </c>
      <c r="M9" s="20" t="s">
        <v>198</v>
      </c>
      <c r="N9" s="19"/>
      <c r="O9" s="7" t="str">
        <f>"375,0"</f>
        <v>375,0</v>
      </c>
      <c r="P9" s="7" t="str">
        <f>"259,1250"</f>
        <v>259,1250</v>
      </c>
      <c r="Q9" s="6" t="s">
        <v>93</v>
      </c>
    </row>
    <row r="10" spans="1:17">
      <c r="B10" s="4" t="s">
        <v>65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47"/>
  <sheetViews>
    <sheetView topLeftCell="A11" workbookViewId="0">
      <selection activeCell="E38" sqref="E38"/>
    </sheetView>
  </sheetViews>
  <sheetFormatPr baseColWidth="10" defaultColWidth="9.1640625" defaultRowHeight="13"/>
  <cols>
    <col min="1" max="1" width="7.5" style="4" bestFit="1" customWidth="1"/>
    <col min="2" max="2" width="20" style="4" bestFit="1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31.83203125" style="4" bestFit="1" customWidth="1"/>
    <col min="7" max="9" width="5.5" style="17" customWidth="1"/>
    <col min="10" max="10" width="4.83203125" style="17" customWidth="1"/>
    <col min="11" max="11" width="10.5" style="34" bestFit="1" customWidth="1"/>
    <col min="12" max="12" width="8.5" style="5" bestFit="1" customWidth="1"/>
    <col min="13" max="13" width="20.33203125" style="4" customWidth="1"/>
    <col min="14" max="16384" width="9.1640625" style="3"/>
  </cols>
  <sheetData>
    <row r="1" spans="1:13" s="2" customFormat="1" ht="29" customHeight="1">
      <c r="A1" s="54" t="s">
        <v>243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7</v>
      </c>
      <c r="H3" s="67"/>
      <c r="I3" s="67"/>
      <c r="J3" s="67"/>
      <c r="K3" s="72" t="s">
        <v>63</v>
      </c>
      <c r="L3" s="66" t="s">
        <v>3</v>
      </c>
      <c r="M3" s="68" t="s">
        <v>2</v>
      </c>
    </row>
    <row r="4" spans="1:13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73"/>
      <c r="L4" s="65"/>
      <c r="M4" s="69"/>
    </row>
    <row r="5" spans="1:13" ht="16">
      <c r="A5" s="50" t="s">
        <v>67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2" t="s">
        <v>64</v>
      </c>
      <c r="B6" s="8" t="s">
        <v>68</v>
      </c>
      <c r="C6" s="8" t="s">
        <v>69</v>
      </c>
      <c r="D6" s="8" t="s">
        <v>70</v>
      </c>
      <c r="E6" s="8" t="s">
        <v>264</v>
      </c>
      <c r="F6" s="8" t="s">
        <v>12</v>
      </c>
      <c r="G6" s="23" t="s">
        <v>71</v>
      </c>
      <c r="H6" s="23" t="s">
        <v>72</v>
      </c>
      <c r="I6" s="28" t="s">
        <v>73</v>
      </c>
      <c r="J6" s="22"/>
      <c r="K6" s="35" t="str">
        <f>"55,0"</f>
        <v>55,0</v>
      </c>
      <c r="L6" s="9" t="str">
        <f>"68,5630"</f>
        <v>68,5630</v>
      </c>
      <c r="M6" s="8" t="s">
        <v>74</v>
      </c>
    </row>
    <row r="7" spans="1:13">
      <c r="A7" s="24" t="s">
        <v>64</v>
      </c>
      <c r="B7" s="10" t="s">
        <v>68</v>
      </c>
      <c r="C7" s="10" t="s">
        <v>75</v>
      </c>
      <c r="D7" s="10" t="s">
        <v>70</v>
      </c>
      <c r="E7" s="10" t="s">
        <v>266</v>
      </c>
      <c r="F7" s="10" t="s">
        <v>12</v>
      </c>
      <c r="G7" s="29" t="s">
        <v>71</v>
      </c>
      <c r="H7" s="29" t="s">
        <v>72</v>
      </c>
      <c r="I7" s="25" t="s">
        <v>73</v>
      </c>
      <c r="J7" s="24"/>
      <c r="K7" s="36" t="str">
        <f>"55,0"</f>
        <v>55,0</v>
      </c>
      <c r="L7" s="11" t="str">
        <f>"68,9058"</f>
        <v>68,9058</v>
      </c>
      <c r="M7" s="10" t="s">
        <v>74</v>
      </c>
    </row>
    <row r="8" spans="1:13">
      <c r="B8" s="4" t="s">
        <v>65</v>
      </c>
    </row>
    <row r="9" spans="1:13" ht="16">
      <c r="A9" s="70" t="s">
        <v>76</v>
      </c>
      <c r="B9" s="70"/>
      <c r="C9" s="71"/>
      <c r="D9" s="71"/>
      <c r="E9" s="71"/>
      <c r="F9" s="71"/>
      <c r="G9" s="71"/>
      <c r="H9" s="71"/>
      <c r="I9" s="71"/>
      <c r="J9" s="71"/>
    </row>
    <row r="10" spans="1:13">
      <c r="A10" s="19" t="s">
        <v>64</v>
      </c>
      <c r="B10" s="6" t="s">
        <v>77</v>
      </c>
      <c r="C10" s="6" t="s">
        <v>78</v>
      </c>
      <c r="D10" s="6" t="s">
        <v>79</v>
      </c>
      <c r="E10" s="6" t="s">
        <v>264</v>
      </c>
      <c r="F10" s="6" t="s">
        <v>250</v>
      </c>
      <c r="G10" s="21" t="s">
        <v>80</v>
      </c>
      <c r="H10" s="20" t="s">
        <v>80</v>
      </c>
      <c r="I10" s="21" t="s">
        <v>81</v>
      </c>
      <c r="J10" s="19"/>
      <c r="K10" s="33" t="str">
        <f>"60,0"</f>
        <v>60,0</v>
      </c>
      <c r="L10" s="7" t="str">
        <f>"70,5960"</f>
        <v>70,5960</v>
      </c>
      <c r="M10" s="6" t="s">
        <v>82</v>
      </c>
    </row>
    <row r="11" spans="1:13">
      <c r="B11" s="4" t="s">
        <v>65</v>
      </c>
    </row>
    <row r="12" spans="1:13" ht="16">
      <c r="A12" s="70" t="s">
        <v>8</v>
      </c>
      <c r="B12" s="70"/>
      <c r="C12" s="71"/>
      <c r="D12" s="71"/>
      <c r="E12" s="71"/>
      <c r="F12" s="71"/>
      <c r="G12" s="71"/>
      <c r="H12" s="71"/>
      <c r="I12" s="71"/>
      <c r="J12" s="71"/>
    </row>
    <row r="13" spans="1:13">
      <c r="A13" s="19" t="s">
        <v>66</v>
      </c>
      <c r="B13" s="6" t="s">
        <v>83</v>
      </c>
      <c r="C13" s="6" t="s">
        <v>84</v>
      </c>
      <c r="D13" s="6" t="s">
        <v>85</v>
      </c>
      <c r="E13" s="6" t="s">
        <v>264</v>
      </c>
      <c r="F13" s="6" t="s">
        <v>86</v>
      </c>
      <c r="G13" s="21" t="s">
        <v>87</v>
      </c>
      <c r="H13" s="19"/>
      <c r="I13" s="19"/>
      <c r="J13" s="19"/>
      <c r="K13" s="33">
        <v>0</v>
      </c>
      <c r="L13" s="7" t="str">
        <f>"0,0000"</f>
        <v>0,0000</v>
      </c>
      <c r="M13" s="6"/>
    </row>
    <row r="14" spans="1:13">
      <c r="B14" s="4" t="s">
        <v>65</v>
      </c>
    </row>
    <row r="15" spans="1:13" ht="16">
      <c r="A15" s="70" t="s">
        <v>88</v>
      </c>
      <c r="B15" s="70"/>
      <c r="C15" s="71"/>
      <c r="D15" s="71"/>
      <c r="E15" s="71"/>
      <c r="F15" s="71"/>
      <c r="G15" s="71"/>
      <c r="H15" s="71"/>
      <c r="I15" s="71"/>
      <c r="J15" s="71"/>
    </row>
    <row r="16" spans="1:13">
      <c r="A16" s="19" t="s">
        <v>64</v>
      </c>
      <c r="B16" s="6" t="s">
        <v>89</v>
      </c>
      <c r="C16" s="6" t="s">
        <v>90</v>
      </c>
      <c r="D16" s="6" t="s">
        <v>91</v>
      </c>
      <c r="E16" s="6" t="s">
        <v>264</v>
      </c>
      <c r="F16" s="6" t="s">
        <v>12</v>
      </c>
      <c r="G16" s="20" t="s">
        <v>14</v>
      </c>
      <c r="H16" s="20" t="s">
        <v>92</v>
      </c>
      <c r="I16" s="20" t="s">
        <v>27</v>
      </c>
      <c r="J16" s="19"/>
      <c r="K16" s="33" t="str">
        <f>"140,0"</f>
        <v>140,0</v>
      </c>
      <c r="L16" s="7" t="str">
        <f>"104,8040"</f>
        <v>104,8040</v>
      </c>
      <c r="M16" s="6" t="s">
        <v>93</v>
      </c>
    </row>
    <row r="17" spans="1:13">
      <c r="B17" s="4" t="s">
        <v>65</v>
      </c>
    </row>
    <row r="18" spans="1:13" ht="16">
      <c r="A18" s="70" t="s">
        <v>16</v>
      </c>
      <c r="B18" s="70"/>
      <c r="C18" s="71"/>
      <c r="D18" s="71"/>
      <c r="E18" s="71"/>
      <c r="F18" s="71"/>
      <c r="G18" s="71"/>
      <c r="H18" s="71"/>
      <c r="I18" s="71"/>
      <c r="J18" s="71"/>
    </row>
    <row r="19" spans="1:13">
      <c r="A19" s="22" t="s">
        <v>64</v>
      </c>
      <c r="B19" s="8" t="s">
        <v>94</v>
      </c>
      <c r="C19" s="8" t="s">
        <v>95</v>
      </c>
      <c r="D19" s="8" t="s">
        <v>96</v>
      </c>
      <c r="E19" s="8" t="s">
        <v>267</v>
      </c>
      <c r="F19" s="8" t="s">
        <v>12</v>
      </c>
      <c r="G19" s="23" t="s">
        <v>97</v>
      </c>
      <c r="H19" s="28" t="s">
        <v>98</v>
      </c>
      <c r="I19" s="28" t="s">
        <v>98</v>
      </c>
      <c r="J19" s="22"/>
      <c r="K19" s="35" t="str">
        <f>"100,0"</f>
        <v>100,0</v>
      </c>
      <c r="L19" s="9" t="str">
        <f>"67,4400"</f>
        <v>67,4400</v>
      </c>
      <c r="M19" s="8" t="s">
        <v>93</v>
      </c>
    </row>
    <row r="20" spans="1:13">
      <c r="A20" s="30" t="s">
        <v>64</v>
      </c>
      <c r="B20" s="26" t="s">
        <v>99</v>
      </c>
      <c r="C20" s="26" t="s">
        <v>100</v>
      </c>
      <c r="D20" s="26" t="s">
        <v>101</v>
      </c>
      <c r="E20" s="26" t="s">
        <v>268</v>
      </c>
      <c r="F20" s="26" t="s">
        <v>102</v>
      </c>
      <c r="G20" s="31" t="s">
        <v>13</v>
      </c>
      <c r="H20" s="32" t="s">
        <v>39</v>
      </c>
      <c r="I20" s="32" t="s">
        <v>39</v>
      </c>
      <c r="J20" s="30"/>
      <c r="K20" s="37" t="str">
        <f>"115,0"</f>
        <v>115,0</v>
      </c>
      <c r="L20" s="27" t="str">
        <f>"81,5695"</f>
        <v>81,5695</v>
      </c>
      <c r="M20" s="26"/>
    </row>
    <row r="21" spans="1:13">
      <c r="A21" s="30" t="s">
        <v>64</v>
      </c>
      <c r="B21" s="26" t="s">
        <v>103</v>
      </c>
      <c r="C21" s="26" t="s">
        <v>104</v>
      </c>
      <c r="D21" s="26" t="s">
        <v>105</v>
      </c>
      <c r="E21" s="26" t="s">
        <v>264</v>
      </c>
      <c r="F21" s="26" t="s">
        <v>251</v>
      </c>
      <c r="G21" s="31" t="s">
        <v>92</v>
      </c>
      <c r="H21" s="31" t="s">
        <v>27</v>
      </c>
      <c r="I21" s="31" t="s">
        <v>45</v>
      </c>
      <c r="J21" s="30"/>
      <c r="K21" s="37" t="str">
        <f>"145,0"</f>
        <v>145,0</v>
      </c>
      <c r="L21" s="27" t="str">
        <f>"98,5275"</f>
        <v>98,5275</v>
      </c>
      <c r="M21" s="26"/>
    </row>
    <row r="22" spans="1:13">
      <c r="A22" s="30" t="s">
        <v>155</v>
      </c>
      <c r="B22" s="26" t="s">
        <v>106</v>
      </c>
      <c r="C22" s="26" t="s">
        <v>107</v>
      </c>
      <c r="D22" s="26" t="s">
        <v>108</v>
      </c>
      <c r="E22" s="26" t="s">
        <v>264</v>
      </c>
      <c r="F22" s="26" t="s">
        <v>12</v>
      </c>
      <c r="G22" s="31" t="s">
        <v>27</v>
      </c>
      <c r="H22" s="32" t="s">
        <v>45</v>
      </c>
      <c r="I22" s="32" t="s">
        <v>45</v>
      </c>
      <c r="J22" s="30"/>
      <c r="K22" s="37" t="str">
        <f>"140,0"</f>
        <v>140,0</v>
      </c>
      <c r="L22" s="27" t="str">
        <f>"93,7860"</f>
        <v>93,7860</v>
      </c>
      <c r="M22" s="26"/>
    </row>
    <row r="23" spans="1:13">
      <c r="A23" s="30" t="s">
        <v>156</v>
      </c>
      <c r="B23" s="26" t="s">
        <v>109</v>
      </c>
      <c r="C23" s="26" t="s">
        <v>110</v>
      </c>
      <c r="D23" s="26" t="s">
        <v>111</v>
      </c>
      <c r="E23" s="26" t="s">
        <v>264</v>
      </c>
      <c r="F23" s="26" t="s">
        <v>12</v>
      </c>
      <c r="G23" s="31" t="s">
        <v>92</v>
      </c>
      <c r="H23" s="32" t="s">
        <v>27</v>
      </c>
      <c r="I23" s="32" t="s">
        <v>27</v>
      </c>
      <c r="J23" s="30"/>
      <c r="K23" s="37" t="str">
        <f>"135,0"</f>
        <v>135,0</v>
      </c>
      <c r="L23" s="27" t="str">
        <f>"91,4490"</f>
        <v>91,4490</v>
      </c>
      <c r="M23" s="26"/>
    </row>
    <row r="24" spans="1:13">
      <c r="A24" s="24" t="s">
        <v>64</v>
      </c>
      <c r="B24" s="10" t="s">
        <v>112</v>
      </c>
      <c r="C24" s="10" t="s">
        <v>113</v>
      </c>
      <c r="D24" s="10" t="s">
        <v>114</v>
      </c>
      <c r="E24" s="10" t="s">
        <v>269</v>
      </c>
      <c r="F24" s="10" t="s">
        <v>250</v>
      </c>
      <c r="G24" s="29" t="s">
        <v>13</v>
      </c>
      <c r="H24" s="29" t="s">
        <v>39</v>
      </c>
      <c r="I24" s="29" t="s">
        <v>115</v>
      </c>
      <c r="J24" s="24"/>
      <c r="K24" s="36" t="str">
        <f>"122,5"</f>
        <v>122,5</v>
      </c>
      <c r="L24" s="11" t="str">
        <f>"99,7395"</f>
        <v>99,7395</v>
      </c>
      <c r="M24" s="10"/>
    </row>
    <row r="25" spans="1:13">
      <c r="B25" s="4" t="s">
        <v>65</v>
      </c>
    </row>
    <row r="26" spans="1:13" ht="16">
      <c r="A26" s="70" t="s">
        <v>23</v>
      </c>
      <c r="B26" s="70"/>
      <c r="C26" s="71"/>
      <c r="D26" s="71"/>
      <c r="E26" s="71"/>
      <c r="F26" s="71"/>
      <c r="G26" s="71"/>
      <c r="H26" s="71"/>
      <c r="I26" s="71"/>
      <c r="J26" s="71"/>
    </row>
    <row r="27" spans="1:13">
      <c r="A27" s="22" t="s">
        <v>64</v>
      </c>
      <c r="B27" s="8" t="s">
        <v>116</v>
      </c>
      <c r="C27" s="8" t="s">
        <v>117</v>
      </c>
      <c r="D27" s="8" t="s">
        <v>118</v>
      </c>
      <c r="E27" s="8" t="s">
        <v>264</v>
      </c>
      <c r="F27" s="8" t="s">
        <v>119</v>
      </c>
      <c r="G27" s="23" t="s">
        <v>20</v>
      </c>
      <c r="H27" s="28" t="s">
        <v>120</v>
      </c>
      <c r="I27" s="28" t="s">
        <v>121</v>
      </c>
      <c r="J27" s="22"/>
      <c r="K27" s="35" t="str">
        <f>"170,0"</f>
        <v>170,0</v>
      </c>
      <c r="L27" s="9" t="str">
        <f>"108,5280"</f>
        <v>108,5280</v>
      </c>
      <c r="M27" s="8"/>
    </row>
    <row r="28" spans="1:13">
      <c r="A28" s="24" t="s">
        <v>155</v>
      </c>
      <c r="B28" s="10" t="s">
        <v>122</v>
      </c>
      <c r="C28" s="10" t="s">
        <v>123</v>
      </c>
      <c r="D28" s="10" t="s">
        <v>124</v>
      </c>
      <c r="E28" s="10" t="s">
        <v>264</v>
      </c>
      <c r="F28" s="10" t="s">
        <v>12</v>
      </c>
      <c r="G28" s="29" t="s">
        <v>125</v>
      </c>
      <c r="H28" s="25" t="s">
        <v>126</v>
      </c>
      <c r="I28" s="25" t="s">
        <v>126</v>
      </c>
      <c r="J28" s="24"/>
      <c r="K28" s="36" t="str">
        <f>"155,0"</f>
        <v>155,0</v>
      </c>
      <c r="L28" s="11" t="str">
        <f>"99,9905"</f>
        <v>99,9905</v>
      </c>
      <c r="M28" s="10"/>
    </row>
    <row r="29" spans="1:13">
      <c r="B29" s="4" t="s">
        <v>65</v>
      </c>
    </row>
    <row r="30" spans="1:13" ht="16">
      <c r="A30" s="70" t="s">
        <v>29</v>
      </c>
      <c r="B30" s="70"/>
      <c r="C30" s="71"/>
      <c r="D30" s="71"/>
      <c r="E30" s="71"/>
      <c r="F30" s="71"/>
      <c r="G30" s="71"/>
      <c r="H30" s="71"/>
      <c r="I30" s="71"/>
      <c r="J30" s="71"/>
    </row>
    <row r="31" spans="1:13">
      <c r="A31" s="22" t="s">
        <v>64</v>
      </c>
      <c r="B31" s="8" t="s">
        <v>127</v>
      </c>
      <c r="C31" s="8" t="s">
        <v>128</v>
      </c>
      <c r="D31" s="8" t="s">
        <v>129</v>
      </c>
      <c r="E31" s="8" t="s">
        <v>268</v>
      </c>
      <c r="F31" s="8" t="s">
        <v>12</v>
      </c>
      <c r="G31" s="23" t="s">
        <v>130</v>
      </c>
      <c r="H31" s="23" t="s">
        <v>39</v>
      </c>
      <c r="I31" s="28" t="s">
        <v>14</v>
      </c>
      <c r="J31" s="22"/>
      <c r="K31" s="35" t="str">
        <f>"120,0"</f>
        <v>120,0</v>
      </c>
      <c r="L31" s="9" t="str">
        <f>"74,2560"</f>
        <v>74,2560</v>
      </c>
      <c r="M31" s="8" t="s">
        <v>131</v>
      </c>
    </row>
    <row r="32" spans="1:13">
      <c r="A32" s="30" t="s">
        <v>64</v>
      </c>
      <c r="B32" s="26" t="s">
        <v>132</v>
      </c>
      <c r="C32" s="26" t="s">
        <v>133</v>
      </c>
      <c r="D32" s="26" t="s">
        <v>134</v>
      </c>
      <c r="E32" s="26" t="s">
        <v>264</v>
      </c>
      <c r="F32" s="26" t="s">
        <v>12</v>
      </c>
      <c r="G32" s="31" t="s">
        <v>28</v>
      </c>
      <c r="H32" s="31" t="s">
        <v>135</v>
      </c>
      <c r="I32" s="32" t="s">
        <v>136</v>
      </c>
      <c r="J32" s="30"/>
      <c r="K32" s="37" t="str">
        <f>"162,5"</f>
        <v>162,5</v>
      </c>
      <c r="L32" s="27" t="str">
        <f>"99,5475"</f>
        <v>99,5475</v>
      </c>
      <c r="M32" s="26" t="s">
        <v>131</v>
      </c>
    </row>
    <row r="33" spans="1:13">
      <c r="A33" s="30" t="s">
        <v>155</v>
      </c>
      <c r="B33" s="26" t="s">
        <v>137</v>
      </c>
      <c r="C33" s="26" t="s">
        <v>138</v>
      </c>
      <c r="D33" s="26" t="s">
        <v>139</v>
      </c>
      <c r="E33" s="26" t="s">
        <v>264</v>
      </c>
      <c r="F33" s="26" t="s">
        <v>12</v>
      </c>
      <c r="G33" s="31" t="s">
        <v>125</v>
      </c>
      <c r="H33" s="31" t="s">
        <v>126</v>
      </c>
      <c r="I33" s="32" t="s">
        <v>140</v>
      </c>
      <c r="J33" s="30"/>
      <c r="K33" s="37" t="str">
        <f>"160,0"</f>
        <v>160,0</v>
      </c>
      <c r="L33" s="27" t="str">
        <f>"98,9760"</f>
        <v>98,9760</v>
      </c>
      <c r="M33" s="26" t="s">
        <v>141</v>
      </c>
    </row>
    <row r="34" spans="1:13">
      <c r="A34" s="24" t="s">
        <v>156</v>
      </c>
      <c r="B34" s="10" t="s">
        <v>142</v>
      </c>
      <c r="C34" s="10" t="s">
        <v>143</v>
      </c>
      <c r="D34" s="10" t="s">
        <v>144</v>
      </c>
      <c r="E34" s="10" t="s">
        <v>264</v>
      </c>
      <c r="F34" s="10" t="s">
        <v>12</v>
      </c>
      <c r="G34" s="29" t="s">
        <v>92</v>
      </c>
      <c r="H34" s="29" t="s">
        <v>27</v>
      </c>
      <c r="I34" s="29" t="s">
        <v>15</v>
      </c>
      <c r="J34" s="24"/>
      <c r="K34" s="36" t="str">
        <f>"142,5"</f>
        <v>142,5</v>
      </c>
      <c r="L34" s="11" t="str">
        <f>"88,2217"</f>
        <v>88,2217</v>
      </c>
      <c r="M34" s="10"/>
    </row>
    <row r="35" spans="1:13">
      <c r="B35" s="4" t="s">
        <v>65</v>
      </c>
    </row>
    <row r="36" spans="1:13" ht="16">
      <c r="A36" s="70" t="s">
        <v>40</v>
      </c>
      <c r="B36" s="70"/>
      <c r="C36" s="71"/>
      <c r="D36" s="71"/>
      <c r="E36" s="71"/>
      <c r="F36" s="71"/>
      <c r="G36" s="71"/>
      <c r="H36" s="71"/>
      <c r="I36" s="71"/>
      <c r="J36" s="71"/>
    </row>
    <row r="37" spans="1:13">
      <c r="A37" s="19" t="s">
        <v>64</v>
      </c>
      <c r="B37" s="6" t="s">
        <v>145</v>
      </c>
      <c r="C37" s="6" t="s">
        <v>146</v>
      </c>
      <c r="D37" s="6" t="s">
        <v>147</v>
      </c>
      <c r="E37" s="6" t="s">
        <v>270</v>
      </c>
      <c r="F37" s="6" t="s">
        <v>252</v>
      </c>
      <c r="G37" s="20" t="s">
        <v>148</v>
      </c>
      <c r="H37" s="20" t="s">
        <v>149</v>
      </c>
      <c r="I37" s="20" t="s">
        <v>130</v>
      </c>
      <c r="J37" s="19"/>
      <c r="K37" s="33" t="str">
        <f>"110,0"</f>
        <v>110,0</v>
      </c>
      <c r="L37" s="7" t="str">
        <f>"65,5160"</f>
        <v>65,5160</v>
      </c>
      <c r="M37" s="6"/>
    </row>
    <row r="38" spans="1:13">
      <c r="B38" s="4" t="s">
        <v>65</v>
      </c>
    </row>
    <row r="39" spans="1:13">
      <c r="B39" s="4" t="s">
        <v>65</v>
      </c>
    </row>
    <row r="40" spans="1:13">
      <c r="B40" s="4" t="s">
        <v>65</v>
      </c>
    </row>
    <row r="41" spans="1:13" ht="18">
      <c r="B41" s="12" t="s">
        <v>53</v>
      </c>
      <c r="C41" s="12"/>
      <c r="F41" s="3"/>
    </row>
    <row r="42" spans="1:13" ht="16">
      <c r="B42" s="13" t="s">
        <v>54</v>
      </c>
      <c r="C42" s="13"/>
      <c r="F42" s="3"/>
    </row>
    <row r="43" spans="1:13" ht="14">
      <c r="B43" s="14"/>
      <c r="C43" s="15" t="s">
        <v>60</v>
      </c>
      <c r="F43" s="3"/>
    </row>
    <row r="44" spans="1:13" ht="14">
      <c r="B44" s="16" t="s">
        <v>55</v>
      </c>
      <c r="C44" s="16" t="s">
        <v>56</v>
      </c>
      <c r="D44" s="16" t="s">
        <v>253</v>
      </c>
      <c r="E44" s="16" t="s">
        <v>58</v>
      </c>
      <c r="F44" s="16" t="s">
        <v>59</v>
      </c>
    </row>
    <row r="45" spans="1:13">
      <c r="B45" s="4" t="s">
        <v>116</v>
      </c>
      <c r="C45" s="4" t="s">
        <v>60</v>
      </c>
      <c r="D45" s="17" t="s">
        <v>150</v>
      </c>
      <c r="E45" s="17" t="s">
        <v>20</v>
      </c>
      <c r="F45" s="17" t="s">
        <v>151</v>
      </c>
    </row>
    <row r="46" spans="1:13">
      <c r="B46" s="4" t="s">
        <v>89</v>
      </c>
      <c r="C46" s="4" t="s">
        <v>60</v>
      </c>
      <c r="D46" s="17" t="s">
        <v>152</v>
      </c>
      <c r="E46" s="17" t="s">
        <v>27</v>
      </c>
      <c r="F46" s="17" t="s">
        <v>153</v>
      </c>
    </row>
    <row r="47" spans="1:13">
      <c r="B47" s="4" t="s">
        <v>122</v>
      </c>
      <c r="C47" s="4" t="s">
        <v>60</v>
      </c>
      <c r="D47" s="17" t="s">
        <v>150</v>
      </c>
      <c r="E47" s="17" t="s">
        <v>125</v>
      </c>
      <c r="F47" s="17" t="s">
        <v>154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6:J36"/>
    <mergeCell ref="B3:B4"/>
    <mergeCell ref="A9:J9"/>
    <mergeCell ref="A12:J12"/>
    <mergeCell ref="A15:J15"/>
    <mergeCell ref="A18:J18"/>
    <mergeCell ref="A26:J26"/>
    <mergeCell ref="A30:J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5">
    <pageSetUpPr fitToPage="1"/>
  </sheetPr>
  <dimension ref="A1:M23"/>
  <sheetViews>
    <sheetView workbookViewId="0">
      <selection activeCell="E23" sqref="E23"/>
    </sheetView>
  </sheetViews>
  <sheetFormatPr baseColWidth="10" defaultColWidth="9.1640625" defaultRowHeight="13"/>
  <cols>
    <col min="1" max="1" width="7.5" style="4" bestFit="1" customWidth="1"/>
    <col min="2" max="2" width="20.83203125" style="4" customWidth="1"/>
    <col min="3" max="3" width="26.33203125" style="4" bestFit="1" customWidth="1"/>
    <col min="4" max="4" width="21.5" style="4" bestFit="1" customWidth="1"/>
    <col min="5" max="5" width="10.5" style="4" bestFit="1" customWidth="1"/>
    <col min="6" max="6" width="37.33203125" style="4" bestFit="1" customWidth="1"/>
    <col min="7" max="9" width="5.5" style="17" customWidth="1"/>
    <col min="10" max="10" width="4.83203125" style="17" customWidth="1"/>
    <col min="11" max="11" width="10.5" style="34" bestFit="1" customWidth="1"/>
    <col min="12" max="12" width="8.5" style="5" bestFit="1" customWidth="1"/>
    <col min="13" max="13" width="21.6640625" style="4" customWidth="1"/>
    <col min="14" max="16384" width="9.1640625" style="3"/>
  </cols>
  <sheetData>
    <row r="1" spans="1:13" s="2" customFormat="1" ht="29" customHeight="1">
      <c r="A1" s="54" t="s">
        <v>244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7</v>
      </c>
      <c r="H3" s="67"/>
      <c r="I3" s="67"/>
      <c r="J3" s="67"/>
      <c r="K3" s="72" t="s">
        <v>63</v>
      </c>
      <c r="L3" s="66" t="s">
        <v>3</v>
      </c>
      <c r="M3" s="68" t="s">
        <v>2</v>
      </c>
    </row>
    <row r="4" spans="1:13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73"/>
      <c r="L4" s="65"/>
      <c r="M4" s="69"/>
    </row>
    <row r="5" spans="1:13" ht="16">
      <c r="A5" s="50" t="s">
        <v>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9" t="s">
        <v>64</v>
      </c>
      <c r="B6" s="6" t="s">
        <v>9</v>
      </c>
      <c r="C6" s="6" t="s">
        <v>10</v>
      </c>
      <c r="D6" s="6" t="s">
        <v>11</v>
      </c>
      <c r="E6" s="6" t="s">
        <v>268</v>
      </c>
      <c r="F6" s="6" t="s">
        <v>12</v>
      </c>
      <c r="G6" s="20" t="s">
        <v>13</v>
      </c>
      <c r="H6" s="20" t="s">
        <v>14</v>
      </c>
      <c r="I6" s="21" t="s">
        <v>15</v>
      </c>
      <c r="J6" s="19"/>
      <c r="K6" s="33" t="str">
        <f>"125,0"</f>
        <v>125,0</v>
      </c>
      <c r="L6" s="7" t="str">
        <f>"96,3750"</f>
        <v>96,3750</v>
      </c>
      <c r="M6" s="6"/>
    </row>
    <row r="7" spans="1:13">
      <c r="B7" s="4" t="s">
        <v>65</v>
      </c>
    </row>
    <row r="8" spans="1:13" ht="16">
      <c r="A8" s="70" t="s">
        <v>16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19" t="s">
        <v>64</v>
      </c>
      <c r="B9" s="6" t="s">
        <v>17</v>
      </c>
      <c r="C9" s="6" t="s">
        <v>18</v>
      </c>
      <c r="D9" s="6" t="s">
        <v>19</v>
      </c>
      <c r="E9" s="6" t="s">
        <v>264</v>
      </c>
      <c r="F9" s="6" t="s">
        <v>249</v>
      </c>
      <c r="G9" s="20" t="s">
        <v>20</v>
      </c>
      <c r="H9" s="20" t="s">
        <v>21</v>
      </c>
      <c r="I9" s="20" t="s">
        <v>22</v>
      </c>
      <c r="J9" s="19"/>
      <c r="K9" s="33" t="str">
        <f>"185,0"</f>
        <v>185,0</v>
      </c>
      <c r="L9" s="7" t="str">
        <f>"125,8000"</f>
        <v>125,8000</v>
      </c>
      <c r="M9" s="6"/>
    </row>
    <row r="10" spans="1:13">
      <c r="B10" s="4" t="s">
        <v>65</v>
      </c>
    </row>
    <row r="11" spans="1:13" ht="16">
      <c r="A11" s="70" t="s">
        <v>23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19" t="s">
        <v>64</v>
      </c>
      <c r="B12" s="6" t="s">
        <v>24</v>
      </c>
      <c r="C12" s="6" t="s">
        <v>25</v>
      </c>
      <c r="D12" s="6" t="s">
        <v>26</v>
      </c>
      <c r="E12" s="6" t="s">
        <v>264</v>
      </c>
      <c r="F12" s="6" t="s">
        <v>12</v>
      </c>
      <c r="G12" s="20" t="s">
        <v>27</v>
      </c>
      <c r="H12" s="21" t="s">
        <v>28</v>
      </c>
      <c r="I12" s="21" t="s">
        <v>28</v>
      </c>
      <c r="J12" s="19"/>
      <c r="K12" s="33" t="str">
        <f>"140,0"</f>
        <v>140,0</v>
      </c>
      <c r="L12" s="7" t="str">
        <f>"89,8940"</f>
        <v>89,8940</v>
      </c>
      <c r="M12" s="6"/>
    </row>
    <row r="13" spans="1:13">
      <c r="B13" s="4" t="s">
        <v>65</v>
      </c>
    </row>
    <row r="14" spans="1:13" ht="16">
      <c r="A14" s="70" t="s">
        <v>29</v>
      </c>
      <c r="B14" s="70"/>
      <c r="C14" s="71"/>
      <c r="D14" s="71"/>
      <c r="E14" s="71"/>
      <c r="F14" s="71"/>
      <c r="G14" s="71"/>
      <c r="H14" s="71"/>
      <c r="I14" s="71"/>
      <c r="J14" s="71"/>
    </row>
    <row r="15" spans="1:13">
      <c r="A15" s="22" t="s">
        <v>64</v>
      </c>
      <c r="B15" s="8" t="s">
        <v>30</v>
      </c>
      <c r="C15" s="8" t="s">
        <v>31</v>
      </c>
      <c r="D15" s="8" t="s">
        <v>32</v>
      </c>
      <c r="E15" s="8" t="s">
        <v>264</v>
      </c>
      <c r="F15" s="8" t="s">
        <v>33</v>
      </c>
      <c r="G15" s="23" t="s">
        <v>22</v>
      </c>
      <c r="H15" s="23" t="s">
        <v>34</v>
      </c>
      <c r="I15" s="23" t="s">
        <v>35</v>
      </c>
      <c r="J15" s="22"/>
      <c r="K15" s="35" t="str">
        <f>"200,0"</f>
        <v>200,0</v>
      </c>
      <c r="L15" s="9" t="str">
        <f>"123,3800"</f>
        <v>123,3800</v>
      </c>
      <c r="M15" s="8"/>
    </row>
    <row r="16" spans="1:13">
      <c r="A16" s="24" t="s">
        <v>66</v>
      </c>
      <c r="B16" s="10" t="s">
        <v>36</v>
      </c>
      <c r="C16" s="10" t="s">
        <v>37</v>
      </c>
      <c r="D16" s="10" t="s">
        <v>38</v>
      </c>
      <c r="E16" s="10" t="s">
        <v>264</v>
      </c>
      <c r="F16" s="10" t="s">
        <v>12</v>
      </c>
      <c r="G16" s="25" t="s">
        <v>39</v>
      </c>
      <c r="H16" s="24"/>
      <c r="I16" s="24"/>
      <c r="J16" s="24"/>
      <c r="K16" s="36">
        <v>0</v>
      </c>
      <c r="L16" s="11" t="str">
        <f>"0,0000"</f>
        <v>0,0000</v>
      </c>
      <c r="M16" s="10"/>
    </row>
    <row r="17" spans="1:13">
      <c r="B17" s="4" t="s">
        <v>65</v>
      </c>
    </row>
    <row r="18" spans="1:13" ht="16">
      <c r="A18" s="70" t="s">
        <v>40</v>
      </c>
      <c r="B18" s="70"/>
      <c r="C18" s="71"/>
      <c r="D18" s="71"/>
      <c r="E18" s="71"/>
      <c r="F18" s="71"/>
      <c r="G18" s="71"/>
      <c r="H18" s="71"/>
      <c r="I18" s="71"/>
      <c r="J18" s="71"/>
    </row>
    <row r="19" spans="1:13">
      <c r="A19" s="19" t="s">
        <v>64</v>
      </c>
      <c r="B19" s="6" t="s">
        <v>41</v>
      </c>
      <c r="C19" s="6" t="s">
        <v>42</v>
      </c>
      <c r="D19" s="6" t="s">
        <v>43</v>
      </c>
      <c r="E19" s="6" t="s">
        <v>264</v>
      </c>
      <c r="F19" s="6" t="s">
        <v>44</v>
      </c>
      <c r="G19" s="20" t="s">
        <v>45</v>
      </c>
      <c r="H19" s="21" t="s">
        <v>46</v>
      </c>
      <c r="I19" s="20" t="s">
        <v>46</v>
      </c>
      <c r="J19" s="19"/>
      <c r="K19" s="33" t="str">
        <f>"150,0"</f>
        <v>150,0</v>
      </c>
      <c r="L19" s="7" t="str">
        <f>"88,8600"</f>
        <v>88,8600</v>
      </c>
      <c r="M19" s="6"/>
    </row>
    <row r="20" spans="1:13">
      <c r="B20" s="4" t="s">
        <v>65</v>
      </c>
    </row>
    <row r="21" spans="1:13" ht="16">
      <c r="A21" s="70" t="s">
        <v>47</v>
      </c>
      <c r="B21" s="70"/>
      <c r="C21" s="71"/>
      <c r="D21" s="71"/>
      <c r="E21" s="71"/>
      <c r="F21" s="71"/>
      <c r="G21" s="71"/>
      <c r="H21" s="71"/>
      <c r="I21" s="71"/>
      <c r="J21" s="71"/>
    </row>
    <row r="22" spans="1:13">
      <c r="A22" s="19" t="s">
        <v>64</v>
      </c>
      <c r="B22" s="6" t="s">
        <v>48</v>
      </c>
      <c r="C22" s="6" t="s">
        <v>49</v>
      </c>
      <c r="D22" s="6" t="s">
        <v>50</v>
      </c>
      <c r="E22" s="6" t="s">
        <v>264</v>
      </c>
      <c r="F22" s="6" t="s">
        <v>51</v>
      </c>
      <c r="G22" s="20" t="s">
        <v>35</v>
      </c>
      <c r="H22" s="20" t="s">
        <v>52</v>
      </c>
      <c r="I22" s="19"/>
      <c r="J22" s="19"/>
      <c r="K22" s="33" t="str">
        <f>"220,0"</f>
        <v>220,0</v>
      </c>
      <c r="L22" s="7" t="str">
        <f>"128,4140"</f>
        <v>128,4140</v>
      </c>
      <c r="M22" s="6"/>
    </row>
    <row r="23" spans="1:13">
      <c r="B23" s="4" t="s">
        <v>65</v>
      </c>
    </row>
  </sheetData>
  <mergeCells count="17"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A21:J21"/>
    <mergeCell ref="B3:B4"/>
    <mergeCell ref="A5:J5"/>
    <mergeCell ref="A8:J8"/>
    <mergeCell ref="A11:J11"/>
    <mergeCell ref="A14:J14"/>
    <mergeCell ref="A18:J18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4" bestFit="1" customWidth="1"/>
    <col min="2" max="2" width="19.6640625" style="4" customWidth="1"/>
    <col min="3" max="3" width="27.5" style="4" bestFit="1" customWidth="1"/>
    <col min="4" max="4" width="21.5" style="4" bestFit="1" customWidth="1"/>
    <col min="5" max="5" width="10.5" style="4" bestFit="1" customWidth="1"/>
    <col min="6" max="6" width="24.164062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8.5" style="5" bestFit="1" customWidth="1"/>
    <col min="13" max="13" width="21.1640625" style="4" customWidth="1"/>
    <col min="14" max="16384" width="9.1640625" style="3"/>
  </cols>
  <sheetData>
    <row r="1" spans="1:13" s="2" customFormat="1" ht="29" customHeight="1">
      <c r="A1" s="54" t="s">
        <v>242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7</v>
      </c>
      <c r="H3" s="67"/>
      <c r="I3" s="67"/>
      <c r="J3" s="67"/>
      <c r="K3" s="66" t="s">
        <v>63</v>
      </c>
      <c r="L3" s="66" t="s">
        <v>3</v>
      </c>
      <c r="M3" s="68" t="s">
        <v>2</v>
      </c>
    </row>
    <row r="4" spans="1:13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65"/>
      <c r="L4" s="65"/>
      <c r="M4" s="69"/>
    </row>
    <row r="5" spans="1:13" ht="16">
      <c r="A5" s="50" t="s">
        <v>157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9" t="s">
        <v>64</v>
      </c>
      <c r="B6" s="6" t="s">
        <v>158</v>
      </c>
      <c r="C6" s="6" t="s">
        <v>159</v>
      </c>
      <c r="D6" s="6" t="s">
        <v>160</v>
      </c>
      <c r="E6" s="6" t="s">
        <v>266</v>
      </c>
      <c r="F6" s="6" t="s">
        <v>161</v>
      </c>
      <c r="G6" s="20" t="s">
        <v>162</v>
      </c>
      <c r="H6" s="21" t="s">
        <v>163</v>
      </c>
      <c r="I6" s="19"/>
      <c r="J6" s="19"/>
      <c r="K6" s="7" t="str">
        <f>"300,0"</f>
        <v>300,0</v>
      </c>
      <c r="L6" s="7" t="str">
        <f>"168,1509"</f>
        <v>168,1509</v>
      </c>
      <c r="M6" s="6"/>
    </row>
    <row r="7" spans="1:13">
      <c r="B7" s="4" t="s">
        <v>65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5" style="4" bestFit="1" customWidth="1"/>
    <col min="2" max="2" width="23" style="4" customWidth="1"/>
    <col min="3" max="3" width="27.83203125" style="4" customWidth="1"/>
    <col min="4" max="4" width="21.5" style="4" bestFit="1" customWidth="1"/>
    <col min="5" max="5" width="10.5" style="4" bestFit="1" customWidth="1"/>
    <col min="6" max="6" width="31.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8.5" style="5" bestFit="1" customWidth="1"/>
    <col min="13" max="13" width="20.1640625" style="4" customWidth="1"/>
    <col min="14" max="16384" width="9.1640625" style="3"/>
  </cols>
  <sheetData>
    <row r="1" spans="1:13" s="2" customFormat="1" ht="29" customHeight="1">
      <c r="A1" s="54" t="s">
        <v>241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165</v>
      </c>
      <c r="H3" s="67"/>
      <c r="I3" s="67"/>
      <c r="J3" s="67"/>
      <c r="K3" s="66" t="s">
        <v>63</v>
      </c>
      <c r="L3" s="66" t="s">
        <v>3</v>
      </c>
      <c r="M3" s="68" t="s">
        <v>2</v>
      </c>
    </row>
    <row r="4" spans="1:13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65"/>
      <c r="L4" s="65"/>
      <c r="M4" s="69"/>
    </row>
    <row r="5" spans="1:13" ht="16">
      <c r="A5" s="50" t="s">
        <v>76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2" t="s">
        <v>64</v>
      </c>
      <c r="B6" s="8" t="s">
        <v>167</v>
      </c>
      <c r="C6" s="8" t="s">
        <v>168</v>
      </c>
      <c r="D6" s="8" t="s">
        <v>169</v>
      </c>
      <c r="E6" s="8" t="s">
        <v>264</v>
      </c>
      <c r="F6" s="8" t="s">
        <v>12</v>
      </c>
      <c r="G6" s="23" t="s">
        <v>130</v>
      </c>
      <c r="H6" s="23" t="s">
        <v>170</v>
      </c>
      <c r="I6" s="23" t="s">
        <v>14</v>
      </c>
      <c r="J6" s="22"/>
      <c r="K6" s="9" t="str">
        <f>"125,0"</f>
        <v>125,0</v>
      </c>
      <c r="L6" s="9" t="str">
        <f>"151,5375"</f>
        <v>151,5375</v>
      </c>
      <c r="M6" s="8" t="s">
        <v>171</v>
      </c>
    </row>
    <row r="7" spans="1:13">
      <c r="A7" s="30" t="s">
        <v>155</v>
      </c>
      <c r="B7" s="26" t="s">
        <v>172</v>
      </c>
      <c r="C7" s="26" t="s">
        <v>173</v>
      </c>
      <c r="D7" s="26" t="s">
        <v>174</v>
      </c>
      <c r="E7" s="26" t="s">
        <v>264</v>
      </c>
      <c r="F7" s="26" t="s">
        <v>44</v>
      </c>
      <c r="G7" s="31" t="s">
        <v>175</v>
      </c>
      <c r="H7" s="31" t="s">
        <v>176</v>
      </c>
      <c r="I7" s="31" t="s">
        <v>148</v>
      </c>
      <c r="J7" s="30"/>
      <c r="K7" s="27" t="str">
        <f>"95,0"</f>
        <v>95,0</v>
      </c>
      <c r="L7" s="27" t="str">
        <f>"114,6745"</f>
        <v>114,6745</v>
      </c>
      <c r="M7" s="26" t="s">
        <v>177</v>
      </c>
    </row>
    <row r="8" spans="1:13">
      <c r="A8" s="24" t="s">
        <v>64</v>
      </c>
      <c r="B8" s="10" t="s">
        <v>172</v>
      </c>
      <c r="C8" s="10" t="s">
        <v>178</v>
      </c>
      <c r="D8" s="10" t="s">
        <v>174</v>
      </c>
      <c r="E8" s="10" t="s">
        <v>266</v>
      </c>
      <c r="F8" s="10" t="s">
        <v>44</v>
      </c>
      <c r="G8" s="29" t="s">
        <v>175</v>
      </c>
      <c r="H8" s="29" t="s">
        <v>176</v>
      </c>
      <c r="I8" s="29" t="s">
        <v>148</v>
      </c>
      <c r="J8" s="24"/>
      <c r="K8" s="11" t="str">
        <f>"95,0"</f>
        <v>95,0</v>
      </c>
      <c r="L8" s="11" t="str">
        <f>"129,8115"</f>
        <v>129,8115</v>
      </c>
      <c r="M8" s="10" t="s">
        <v>177</v>
      </c>
    </row>
    <row r="9" spans="1:13">
      <c r="B9" s="4" t="s">
        <v>65</v>
      </c>
    </row>
    <row r="10" spans="1:13" ht="16">
      <c r="A10" s="70" t="s">
        <v>88</v>
      </c>
      <c r="B10" s="70"/>
      <c r="C10" s="71"/>
      <c r="D10" s="71"/>
      <c r="E10" s="71"/>
      <c r="F10" s="71"/>
      <c r="G10" s="71"/>
      <c r="H10" s="71"/>
      <c r="I10" s="71"/>
      <c r="J10" s="71"/>
    </row>
    <row r="11" spans="1:13">
      <c r="A11" s="19" t="s">
        <v>64</v>
      </c>
      <c r="B11" s="6" t="s">
        <v>179</v>
      </c>
      <c r="C11" s="6" t="s">
        <v>180</v>
      </c>
      <c r="D11" s="6" t="s">
        <v>181</v>
      </c>
      <c r="E11" s="6" t="s">
        <v>267</v>
      </c>
      <c r="F11" s="6" t="s">
        <v>12</v>
      </c>
      <c r="G11" s="20" t="s">
        <v>97</v>
      </c>
      <c r="H11" s="20" t="s">
        <v>13</v>
      </c>
      <c r="I11" s="21" t="s">
        <v>182</v>
      </c>
      <c r="J11" s="19"/>
      <c r="K11" s="7" t="str">
        <f>"115,0"</f>
        <v>115,0</v>
      </c>
      <c r="L11" s="7" t="str">
        <f>"110,2505"</f>
        <v>110,2505</v>
      </c>
      <c r="M11" s="6" t="s">
        <v>93</v>
      </c>
    </row>
    <row r="12" spans="1:13">
      <c r="B12" s="4" t="s">
        <v>65</v>
      </c>
    </row>
    <row r="13" spans="1:13" ht="16">
      <c r="A13" s="70" t="s">
        <v>29</v>
      </c>
      <c r="B13" s="70"/>
      <c r="C13" s="71"/>
      <c r="D13" s="71"/>
      <c r="E13" s="71"/>
      <c r="F13" s="71"/>
      <c r="G13" s="71"/>
      <c r="H13" s="71"/>
      <c r="I13" s="71"/>
      <c r="J13" s="71"/>
    </row>
    <row r="14" spans="1:13">
      <c r="A14" s="19" t="s">
        <v>64</v>
      </c>
      <c r="B14" s="6" t="s">
        <v>183</v>
      </c>
      <c r="C14" s="6" t="s">
        <v>184</v>
      </c>
      <c r="D14" s="6" t="s">
        <v>185</v>
      </c>
      <c r="E14" s="6" t="s">
        <v>264</v>
      </c>
      <c r="F14" s="6" t="s">
        <v>12</v>
      </c>
      <c r="G14" s="20" t="s">
        <v>186</v>
      </c>
      <c r="H14" s="20" t="s">
        <v>166</v>
      </c>
      <c r="I14" s="19"/>
      <c r="J14" s="19"/>
      <c r="K14" s="7" t="str">
        <f>"240,0"</f>
        <v>240,0</v>
      </c>
      <c r="L14" s="7" t="str">
        <f>"152,1120"</f>
        <v>152,1120</v>
      </c>
      <c r="M14" s="6" t="s">
        <v>93</v>
      </c>
    </row>
    <row r="15" spans="1:13">
      <c r="B15" s="4" t="s">
        <v>65</v>
      </c>
    </row>
    <row r="16" spans="1:13" ht="16">
      <c r="A16" s="70" t="s">
        <v>40</v>
      </c>
      <c r="B16" s="70"/>
      <c r="C16" s="71"/>
      <c r="D16" s="71"/>
      <c r="E16" s="71"/>
      <c r="F16" s="71"/>
      <c r="G16" s="71"/>
      <c r="H16" s="71"/>
      <c r="I16" s="71"/>
      <c r="J16" s="71"/>
    </row>
    <row r="17" spans="1:13">
      <c r="A17" s="19" t="s">
        <v>64</v>
      </c>
      <c r="B17" s="6" t="s">
        <v>187</v>
      </c>
      <c r="C17" s="6" t="s">
        <v>188</v>
      </c>
      <c r="D17" s="6" t="s">
        <v>189</v>
      </c>
      <c r="E17" s="6" t="s">
        <v>266</v>
      </c>
      <c r="F17" s="6" t="s">
        <v>12</v>
      </c>
      <c r="G17" s="20" t="s">
        <v>35</v>
      </c>
      <c r="H17" s="20" t="s">
        <v>190</v>
      </c>
      <c r="I17" s="20" t="s">
        <v>52</v>
      </c>
      <c r="J17" s="19"/>
      <c r="K17" s="7" t="str">
        <f>"220,0"</f>
        <v>220,0</v>
      </c>
      <c r="L17" s="7" t="str">
        <f>"130,4932"</f>
        <v>130,4932</v>
      </c>
      <c r="M17" s="6"/>
    </row>
    <row r="18" spans="1:13">
      <c r="B18" s="4" t="s">
        <v>65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3:J13"/>
    <mergeCell ref="A16:J16"/>
    <mergeCell ref="B3:B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2259-82D0-8844-95AF-7DF2BC3189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39" bestFit="1" customWidth="1"/>
    <col min="2" max="2" width="20" style="39" bestFit="1" customWidth="1"/>
    <col min="3" max="3" width="26.33203125" style="39" bestFit="1" customWidth="1"/>
    <col min="4" max="4" width="21.5" style="39" bestFit="1" customWidth="1"/>
    <col min="5" max="5" width="10.5" style="39" bestFit="1" customWidth="1"/>
    <col min="6" max="6" width="29" style="39" bestFit="1" customWidth="1"/>
    <col min="7" max="9" width="5.5" style="41" customWidth="1"/>
    <col min="10" max="10" width="4.83203125" style="41" customWidth="1"/>
    <col min="11" max="11" width="10.5" style="40" bestFit="1" customWidth="1"/>
    <col min="12" max="12" width="8.5" style="40" bestFit="1" customWidth="1"/>
    <col min="13" max="13" width="15.5" style="39" bestFit="1" customWidth="1"/>
    <col min="14" max="16384" width="9.1640625" style="38"/>
  </cols>
  <sheetData>
    <row r="1" spans="1:13" s="49" customFormat="1" ht="29" customHeight="1">
      <c r="A1" s="81" t="s">
        <v>259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s="49" customFormat="1" ht="62" customHeight="1" thickBot="1">
      <c r="A2" s="85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47" customFormat="1" ht="12.75" customHeight="1">
      <c r="A3" s="89" t="s">
        <v>261</v>
      </c>
      <c r="B3" s="79" t="s">
        <v>0</v>
      </c>
      <c r="C3" s="91" t="s">
        <v>262</v>
      </c>
      <c r="D3" s="91" t="s">
        <v>6</v>
      </c>
      <c r="E3" s="74" t="s">
        <v>263</v>
      </c>
      <c r="F3" s="74" t="s">
        <v>5</v>
      </c>
      <c r="G3" s="92" t="s">
        <v>165</v>
      </c>
      <c r="H3" s="92"/>
      <c r="I3" s="92"/>
      <c r="J3" s="92"/>
      <c r="K3" s="74" t="s">
        <v>63</v>
      </c>
      <c r="L3" s="74" t="s">
        <v>3</v>
      </c>
      <c r="M3" s="76" t="s">
        <v>2</v>
      </c>
    </row>
    <row r="4" spans="1:13" s="47" customFormat="1" ht="21" customHeight="1" thickBot="1">
      <c r="A4" s="90"/>
      <c r="B4" s="80"/>
      <c r="C4" s="75"/>
      <c r="D4" s="75"/>
      <c r="E4" s="75"/>
      <c r="F4" s="75"/>
      <c r="G4" s="48">
        <v>1</v>
      </c>
      <c r="H4" s="48">
        <v>2</v>
      </c>
      <c r="I4" s="48">
        <v>3</v>
      </c>
      <c r="J4" s="48" t="s">
        <v>4</v>
      </c>
      <c r="K4" s="75"/>
      <c r="L4" s="75"/>
      <c r="M4" s="77"/>
    </row>
    <row r="5" spans="1:13" ht="16">
      <c r="A5" s="78" t="s">
        <v>29</v>
      </c>
      <c r="B5" s="78"/>
      <c r="C5" s="78"/>
      <c r="D5" s="78"/>
      <c r="E5" s="78"/>
      <c r="F5" s="78"/>
      <c r="G5" s="78"/>
      <c r="H5" s="78"/>
      <c r="I5" s="78"/>
      <c r="J5" s="78"/>
    </row>
    <row r="6" spans="1:13">
      <c r="A6" s="44" t="s">
        <v>64</v>
      </c>
      <c r="B6" s="42" t="s">
        <v>258</v>
      </c>
      <c r="C6" s="42" t="s">
        <v>257</v>
      </c>
      <c r="D6" s="42" t="s">
        <v>256</v>
      </c>
      <c r="E6" s="42" t="s">
        <v>264</v>
      </c>
      <c r="F6" s="42" t="s">
        <v>12</v>
      </c>
      <c r="G6" s="46" t="s">
        <v>166</v>
      </c>
      <c r="H6" s="46" t="s">
        <v>255</v>
      </c>
      <c r="I6" s="45" t="s">
        <v>254</v>
      </c>
      <c r="J6" s="44"/>
      <c r="K6" s="43" t="str">
        <f>"260,0"</f>
        <v>260,0</v>
      </c>
      <c r="L6" s="43" t="str">
        <f>"161,7980"</f>
        <v>161,7980</v>
      </c>
      <c r="M6" s="42"/>
    </row>
    <row r="7" spans="1:13">
      <c r="B7" s="39" t="s">
        <v>65</v>
      </c>
    </row>
  </sheetData>
  <mergeCells count="12">
    <mergeCell ref="L3:L4"/>
    <mergeCell ref="M3:M4"/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E21" sqref="E21"/>
    </sheetView>
  </sheetViews>
  <sheetFormatPr baseColWidth="10" defaultColWidth="9.1640625" defaultRowHeight="13"/>
  <cols>
    <col min="1" max="1" width="7.5" style="4" bestFit="1" customWidth="1"/>
    <col min="2" max="2" width="20.33203125" style="4" bestFit="1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39.1640625" style="4" customWidth="1"/>
    <col min="7" max="9" width="5.5" style="17" customWidth="1"/>
    <col min="10" max="10" width="4.83203125" style="17" customWidth="1"/>
    <col min="11" max="11" width="10.5" style="5" bestFit="1" customWidth="1"/>
    <col min="12" max="12" width="11" style="5" customWidth="1"/>
    <col min="13" max="13" width="21.5" style="4" customWidth="1"/>
    <col min="14" max="16384" width="9.1640625" style="3"/>
  </cols>
  <sheetData>
    <row r="1" spans="1:13" s="2" customFormat="1" ht="29" customHeight="1">
      <c r="A1" s="54" t="s">
        <v>237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260</v>
      </c>
      <c r="H3" s="67"/>
      <c r="I3" s="67"/>
      <c r="J3" s="67"/>
      <c r="K3" s="66" t="s">
        <v>63</v>
      </c>
      <c r="L3" s="66" t="s">
        <v>3</v>
      </c>
      <c r="M3" s="68" t="s">
        <v>2</v>
      </c>
    </row>
    <row r="4" spans="1:13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65"/>
      <c r="L4" s="65"/>
      <c r="M4" s="69"/>
    </row>
    <row r="5" spans="1:13" ht="16">
      <c r="A5" s="50" t="s">
        <v>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9" t="s">
        <v>64</v>
      </c>
      <c r="B6" s="6" t="s">
        <v>211</v>
      </c>
      <c r="C6" s="6" t="s">
        <v>245</v>
      </c>
      <c r="D6" s="6" t="s">
        <v>212</v>
      </c>
      <c r="E6" s="6" t="s">
        <v>266</v>
      </c>
      <c r="F6" s="6" t="s">
        <v>249</v>
      </c>
      <c r="G6" s="20" t="s">
        <v>213</v>
      </c>
      <c r="H6" s="21" t="s">
        <v>204</v>
      </c>
      <c r="I6" s="21" t="s">
        <v>204</v>
      </c>
      <c r="J6" s="19"/>
      <c r="K6" s="7" t="str">
        <f>"22,5"</f>
        <v>22,5</v>
      </c>
      <c r="L6" s="7" t="str">
        <f>"21,0581"</f>
        <v>21,0581</v>
      </c>
      <c r="M6" s="6" t="s">
        <v>214</v>
      </c>
    </row>
    <row r="7" spans="1:13">
      <c r="B7" s="4" t="s">
        <v>65</v>
      </c>
    </row>
    <row r="8" spans="1:13" ht="16">
      <c r="A8" s="70" t="s">
        <v>16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22" t="s">
        <v>64</v>
      </c>
      <c r="B9" s="8" t="s">
        <v>215</v>
      </c>
      <c r="C9" s="8" t="s">
        <v>246</v>
      </c>
      <c r="D9" s="8" t="s">
        <v>19</v>
      </c>
      <c r="E9" s="8" t="s">
        <v>271</v>
      </c>
      <c r="F9" s="8" t="s">
        <v>216</v>
      </c>
      <c r="G9" s="23" t="s">
        <v>206</v>
      </c>
      <c r="H9" s="28" t="s">
        <v>80</v>
      </c>
      <c r="I9" s="23" t="s">
        <v>80</v>
      </c>
      <c r="J9" s="22"/>
      <c r="K9" s="9" t="str">
        <f>"60,0"</f>
        <v>60,0</v>
      </c>
      <c r="L9" s="9" t="str">
        <f>"39,3030"</f>
        <v>39,3030</v>
      </c>
      <c r="M9" s="8"/>
    </row>
    <row r="10" spans="1:13">
      <c r="A10" s="30" t="s">
        <v>64</v>
      </c>
      <c r="B10" s="26" t="s">
        <v>217</v>
      </c>
      <c r="C10" s="26" t="s">
        <v>218</v>
      </c>
      <c r="D10" s="26" t="s">
        <v>203</v>
      </c>
      <c r="E10" s="26" t="s">
        <v>264</v>
      </c>
      <c r="F10" s="26" t="s">
        <v>219</v>
      </c>
      <c r="G10" s="31" t="s">
        <v>206</v>
      </c>
      <c r="H10" s="32" t="s">
        <v>72</v>
      </c>
      <c r="I10" s="32" t="s">
        <v>72</v>
      </c>
      <c r="J10" s="30"/>
      <c r="K10" s="27" t="str">
        <f>"50,0"</f>
        <v>50,0</v>
      </c>
      <c r="L10" s="27" t="str">
        <f>"33,9300"</f>
        <v>33,9300</v>
      </c>
      <c r="M10" s="26"/>
    </row>
    <row r="11" spans="1:13">
      <c r="A11" s="24" t="s">
        <v>64</v>
      </c>
      <c r="B11" s="10" t="s">
        <v>112</v>
      </c>
      <c r="C11" s="10" t="s">
        <v>113</v>
      </c>
      <c r="D11" s="10" t="s">
        <v>114</v>
      </c>
      <c r="E11" s="10" t="s">
        <v>269</v>
      </c>
      <c r="F11" s="10" t="s">
        <v>250</v>
      </c>
      <c r="G11" s="29" t="s">
        <v>206</v>
      </c>
      <c r="H11" s="25" t="s">
        <v>72</v>
      </c>
      <c r="I11" s="29" t="s">
        <v>72</v>
      </c>
      <c r="J11" s="24"/>
      <c r="K11" s="11" t="str">
        <f>"55,0"</f>
        <v>55,0</v>
      </c>
      <c r="L11" s="11" t="str">
        <f>"42,5013"</f>
        <v>42,5013</v>
      </c>
      <c r="M11" s="10"/>
    </row>
    <row r="12" spans="1:13">
      <c r="B12" s="4" t="s">
        <v>65</v>
      </c>
    </row>
    <row r="13" spans="1:13" ht="16">
      <c r="A13" s="70" t="s">
        <v>23</v>
      </c>
      <c r="B13" s="70"/>
      <c r="C13" s="71"/>
      <c r="D13" s="71"/>
      <c r="E13" s="71"/>
      <c r="F13" s="71"/>
      <c r="G13" s="71"/>
      <c r="H13" s="71"/>
      <c r="I13" s="71"/>
      <c r="J13" s="71"/>
    </row>
    <row r="14" spans="1:13">
      <c r="A14" s="19" t="s">
        <v>64</v>
      </c>
      <c r="B14" s="6" t="s">
        <v>220</v>
      </c>
      <c r="C14" s="6" t="s">
        <v>221</v>
      </c>
      <c r="D14" s="6" t="s">
        <v>222</v>
      </c>
      <c r="E14" s="6" t="s">
        <v>264</v>
      </c>
      <c r="F14" s="6" t="s">
        <v>219</v>
      </c>
      <c r="G14" s="20" t="s">
        <v>87</v>
      </c>
      <c r="H14" s="21" t="s">
        <v>223</v>
      </c>
      <c r="I14" s="21" t="s">
        <v>223</v>
      </c>
      <c r="J14" s="19"/>
      <c r="K14" s="7" t="str">
        <f>"70,0"</f>
        <v>70,0</v>
      </c>
      <c r="L14" s="7" t="str">
        <f>"45,0170"</f>
        <v>45,0170</v>
      </c>
      <c r="M14" s="6" t="s">
        <v>224</v>
      </c>
    </row>
    <row r="15" spans="1:13">
      <c r="B15" s="4" t="s">
        <v>65</v>
      </c>
    </row>
    <row r="16" spans="1:13" ht="16">
      <c r="A16" s="70" t="s">
        <v>29</v>
      </c>
      <c r="B16" s="70"/>
      <c r="C16" s="71"/>
      <c r="D16" s="71"/>
      <c r="E16" s="71"/>
      <c r="F16" s="71"/>
      <c r="G16" s="71"/>
      <c r="H16" s="71"/>
      <c r="I16" s="71"/>
      <c r="J16" s="71"/>
    </row>
    <row r="17" spans="1:13">
      <c r="A17" s="19" t="s">
        <v>64</v>
      </c>
      <c r="B17" s="6" t="s">
        <v>225</v>
      </c>
      <c r="C17" s="6" t="s">
        <v>226</v>
      </c>
      <c r="D17" s="6" t="s">
        <v>227</v>
      </c>
      <c r="E17" s="6" t="s">
        <v>264</v>
      </c>
      <c r="F17" s="6" t="s">
        <v>161</v>
      </c>
      <c r="G17" s="20" t="s">
        <v>228</v>
      </c>
      <c r="H17" s="20" t="s">
        <v>80</v>
      </c>
      <c r="I17" s="21" t="s">
        <v>193</v>
      </c>
      <c r="J17" s="19"/>
      <c r="K17" s="7" t="str">
        <f>"60,0"</f>
        <v>60,0</v>
      </c>
      <c r="L17" s="7" t="str">
        <f>"35,1030"</f>
        <v>35,1030</v>
      </c>
      <c r="M17" s="6" t="s">
        <v>229</v>
      </c>
    </row>
    <row r="18" spans="1:13">
      <c r="B18" s="4" t="s">
        <v>65</v>
      </c>
    </row>
    <row r="19" spans="1:13" ht="16">
      <c r="A19" s="70" t="s">
        <v>40</v>
      </c>
      <c r="B19" s="70"/>
      <c r="C19" s="71"/>
      <c r="D19" s="71"/>
      <c r="E19" s="71"/>
      <c r="F19" s="71"/>
      <c r="G19" s="71"/>
      <c r="H19" s="71"/>
      <c r="I19" s="71"/>
      <c r="J19" s="71"/>
    </row>
    <row r="20" spans="1:13">
      <c r="A20" s="19" t="s">
        <v>64</v>
      </c>
      <c r="B20" s="6" t="s">
        <v>230</v>
      </c>
      <c r="C20" s="6" t="s">
        <v>247</v>
      </c>
      <c r="D20" s="6" t="s">
        <v>231</v>
      </c>
      <c r="E20" s="6" t="s">
        <v>266</v>
      </c>
      <c r="F20" s="6" t="s">
        <v>161</v>
      </c>
      <c r="G20" s="20" t="s">
        <v>80</v>
      </c>
      <c r="H20" s="20" t="s">
        <v>193</v>
      </c>
      <c r="I20" s="20" t="s">
        <v>87</v>
      </c>
      <c r="J20" s="21" t="s">
        <v>232</v>
      </c>
      <c r="K20" s="7" t="str">
        <f>"70,0"</f>
        <v>70,0</v>
      </c>
      <c r="L20" s="7" t="str">
        <f>"42,9673"</f>
        <v>42,9673</v>
      </c>
      <c r="M20" s="6" t="s">
        <v>233</v>
      </c>
    </row>
    <row r="21" spans="1:13">
      <c r="B21" s="4" t="s">
        <v>65</v>
      </c>
    </row>
    <row r="22" spans="1:13">
      <c r="B22" s="4" t="s">
        <v>65</v>
      </c>
    </row>
    <row r="23" spans="1:13">
      <c r="B23" s="4" t="s">
        <v>65</v>
      </c>
    </row>
    <row r="24" spans="1:13" ht="18">
      <c r="B24" s="12" t="s">
        <v>53</v>
      </c>
      <c r="C24" s="12"/>
      <c r="F24" s="3"/>
    </row>
    <row r="25" spans="1:13" ht="16">
      <c r="B25" s="13" t="s">
        <v>54</v>
      </c>
      <c r="C25" s="13"/>
      <c r="F25" s="3"/>
    </row>
    <row r="26" spans="1:13" ht="14">
      <c r="B26" s="14"/>
      <c r="C26" s="15" t="s">
        <v>60</v>
      </c>
      <c r="F26" s="3"/>
    </row>
    <row r="27" spans="1:13" ht="14">
      <c r="B27" s="16" t="s">
        <v>55</v>
      </c>
      <c r="C27" s="16" t="s">
        <v>56</v>
      </c>
      <c r="D27" s="16" t="s">
        <v>57</v>
      </c>
      <c r="E27" s="16" t="s">
        <v>58</v>
      </c>
      <c r="F27" s="16" t="s">
        <v>164</v>
      </c>
    </row>
    <row r="28" spans="1:13">
      <c r="B28" s="4" t="s">
        <v>220</v>
      </c>
      <c r="C28" s="4" t="s">
        <v>60</v>
      </c>
      <c r="D28" s="17" t="s">
        <v>150</v>
      </c>
      <c r="E28" s="17" t="s">
        <v>87</v>
      </c>
      <c r="F28" s="17" t="s">
        <v>234</v>
      </c>
    </row>
    <row r="29" spans="1:13">
      <c r="B29" s="4" t="s">
        <v>225</v>
      </c>
      <c r="C29" s="4" t="s">
        <v>60</v>
      </c>
      <c r="D29" s="17" t="s">
        <v>62</v>
      </c>
      <c r="E29" s="17" t="s">
        <v>80</v>
      </c>
      <c r="F29" s="17" t="s">
        <v>235</v>
      </c>
    </row>
    <row r="30" spans="1:13">
      <c r="B30" s="4" t="s">
        <v>217</v>
      </c>
      <c r="C30" s="4" t="s">
        <v>60</v>
      </c>
      <c r="D30" s="17" t="s">
        <v>61</v>
      </c>
      <c r="E30" s="17" t="s">
        <v>206</v>
      </c>
      <c r="F30" s="17" t="s">
        <v>236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A16:J16"/>
    <mergeCell ref="A19:J19"/>
    <mergeCell ref="B3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tabSelected="1" workbookViewId="0">
      <selection activeCell="D17" sqref="D17"/>
    </sheetView>
  </sheetViews>
  <sheetFormatPr baseColWidth="10" defaultColWidth="9.1640625" defaultRowHeight="13"/>
  <cols>
    <col min="1" max="1" width="7.5" style="4" bestFit="1" customWidth="1"/>
    <col min="2" max="2" width="23.83203125" style="4" customWidth="1"/>
    <col min="3" max="3" width="28.5" style="4" bestFit="1" customWidth="1"/>
    <col min="4" max="4" width="21.5" style="4" bestFit="1" customWidth="1"/>
    <col min="5" max="5" width="10.5" style="4" bestFit="1" customWidth="1"/>
    <col min="6" max="6" width="37.33203125" style="4" bestFit="1" customWidth="1"/>
    <col min="7" max="9" width="5.5" style="17" customWidth="1"/>
    <col min="10" max="10" width="4.83203125" style="17" customWidth="1"/>
    <col min="11" max="11" width="10.5" style="5" bestFit="1" customWidth="1"/>
    <col min="12" max="12" width="9.1640625" style="5" customWidth="1"/>
    <col min="13" max="13" width="18.6640625" style="4" customWidth="1"/>
    <col min="14" max="16384" width="9.1640625" style="3"/>
  </cols>
  <sheetData>
    <row r="1" spans="1:13" s="2" customFormat="1" ht="29" customHeight="1">
      <c r="A1" s="54" t="s">
        <v>238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261</v>
      </c>
      <c r="B3" s="52" t="s">
        <v>0</v>
      </c>
      <c r="C3" s="64" t="s">
        <v>262</v>
      </c>
      <c r="D3" s="64" t="s">
        <v>6</v>
      </c>
      <c r="E3" s="66" t="s">
        <v>263</v>
      </c>
      <c r="F3" s="66" t="s">
        <v>5</v>
      </c>
      <c r="G3" s="67" t="s">
        <v>260</v>
      </c>
      <c r="H3" s="67"/>
      <c r="I3" s="67"/>
      <c r="J3" s="67"/>
      <c r="K3" s="66" t="s">
        <v>63</v>
      </c>
      <c r="L3" s="66" t="s">
        <v>3</v>
      </c>
      <c r="M3" s="68" t="s">
        <v>2</v>
      </c>
    </row>
    <row r="4" spans="1:13" s="1" customFormat="1" ht="21" customHeight="1" thickBot="1">
      <c r="A4" s="63"/>
      <c r="B4" s="53"/>
      <c r="C4" s="65"/>
      <c r="D4" s="65"/>
      <c r="E4" s="65"/>
      <c r="F4" s="65"/>
      <c r="G4" s="18">
        <v>1</v>
      </c>
      <c r="H4" s="18">
        <v>2</v>
      </c>
      <c r="I4" s="18">
        <v>3</v>
      </c>
      <c r="J4" s="18" t="s">
        <v>4</v>
      </c>
      <c r="K4" s="65"/>
      <c r="L4" s="65"/>
      <c r="M4" s="69"/>
    </row>
    <row r="5" spans="1:13" ht="16">
      <c r="A5" s="50" t="s">
        <v>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9" t="s">
        <v>64</v>
      </c>
      <c r="B6" s="6" t="s">
        <v>9</v>
      </c>
      <c r="C6" s="6" t="s">
        <v>248</v>
      </c>
      <c r="D6" s="6" t="s">
        <v>11</v>
      </c>
      <c r="E6" s="6" t="s">
        <v>268</v>
      </c>
      <c r="F6" s="6" t="s">
        <v>12</v>
      </c>
      <c r="G6" s="20" t="s">
        <v>206</v>
      </c>
      <c r="H6" s="21" t="s">
        <v>73</v>
      </c>
      <c r="I6" s="21" t="s">
        <v>73</v>
      </c>
      <c r="J6" s="19"/>
      <c r="K6" s="7" t="str">
        <f>"50,0"</f>
        <v>50,0</v>
      </c>
      <c r="L6" s="7" t="str">
        <f>"37,4200"</f>
        <v>37,4200</v>
      </c>
      <c r="M6" s="6"/>
    </row>
    <row r="7" spans="1:13">
      <c r="B7" s="4" t="s">
        <v>65</v>
      </c>
    </row>
    <row r="8" spans="1:13" ht="16">
      <c r="A8" s="70" t="s">
        <v>16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19" t="s">
        <v>64</v>
      </c>
      <c r="B9" s="6" t="s">
        <v>17</v>
      </c>
      <c r="C9" s="6" t="s">
        <v>18</v>
      </c>
      <c r="D9" s="6" t="s">
        <v>19</v>
      </c>
      <c r="E9" s="6" t="s">
        <v>264</v>
      </c>
      <c r="F9" s="6" t="s">
        <v>249</v>
      </c>
      <c r="G9" s="20" t="s">
        <v>87</v>
      </c>
      <c r="H9" s="20" t="s">
        <v>207</v>
      </c>
      <c r="I9" s="20" t="s">
        <v>175</v>
      </c>
      <c r="J9" s="19"/>
      <c r="K9" s="7" t="str">
        <f>"80,0"</f>
        <v>80,0</v>
      </c>
      <c r="L9" s="7" t="str">
        <f>"52,4040"</f>
        <v>52,4040</v>
      </c>
      <c r="M9" s="6"/>
    </row>
    <row r="10" spans="1:13">
      <c r="B10" s="4" t="s">
        <v>65</v>
      </c>
    </row>
    <row r="11" spans="1:13" ht="16">
      <c r="A11" s="70" t="s">
        <v>40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19" t="s">
        <v>64</v>
      </c>
      <c r="B12" s="6" t="s">
        <v>208</v>
      </c>
      <c r="C12" s="6" t="s">
        <v>209</v>
      </c>
      <c r="D12" s="6" t="s">
        <v>210</v>
      </c>
      <c r="E12" s="6" t="s">
        <v>265</v>
      </c>
      <c r="F12" s="6" t="s">
        <v>12</v>
      </c>
      <c r="G12" s="20" t="s">
        <v>80</v>
      </c>
      <c r="H12" s="20" t="s">
        <v>193</v>
      </c>
      <c r="I12" s="21" t="s">
        <v>205</v>
      </c>
      <c r="J12" s="19"/>
      <c r="K12" s="7" t="str">
        <f>"65,0"</f>
        <v>65,0</v>
      </c>
      <c r="L12" s="7" t="str">
        <f>"51,2168"</f>
        <v>51,2168</v>
      </c>
      <c r="M12" s="6"/>
    </row>
    <row r="13" spans="1:13">
      <c r="B13" s="4" t="s">
        <v>65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многопетельнаяДК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2022-05-07T17:32:20Z</dcterms:modified>
</cp:coreProperties>
</file>