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5333164D-3F37-D742-982A-F1C87EC88A9D}" xr6:coauthVersionLast="45" xr6:coauthVersionMax="45" xr10:uidLastSave="{00000000-0000-0000-0000-000000000000}"/>
  <bookViews>
    <workbookView xWindow="480" yWindow="460" windowWidth="27720" windowHeight="15920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" sheetId="5" r:id="rId3"/>
    <sheet name="WRPF Двоеборье без экип ДК" sheetId="13" r:id="rId4"/>
    <sheet name="WRPF Жим лежа без экип ДК" sheetId="9" r:id="rId5"/>
    <sheet name="WRPF Жим лежа без экип" sheetId="8" r:id="rId6"/>
    <sheet name="WRPF Тяга без экипировки ДК" sheetId="11" r:id="rId7"/>
    <sheet name="WRPF Тяга без экипировки" sheetId="10" r:id="rId8"/>
    <sheet name="WRPF Подъем на бицепс" sheetId="17" r:id="rId9"/>
  </sheets>
  <definedNames>
    <definedName name="_FilterDatabase" localSheetId="2" hidden="1">'WRPF ПЛ в бинтах'!$A$1:$S$3</definedName>
    <definedName name="_FilterDatabase" localSheetId="8" hidden="1">'WRPF Подъем на бицепс'!$A$1:$K$3</definedName>
  </definedNames>
  <calcPr calcId="125725" calcCompleted="0"/>
</workbook>
</file>

<file path=xl/calcChain.xml><?xml version="1.0" encoding="utf-8"?>
<calcChain xmlns="http://schemas.openxmlformats.org/spreadsheetml/2006/main">
  <c r="K6" i="17" l="1"/>
  <c r="L6" i="17"/>
  <c r="K9" i="17"/>
  <c r="L9" i="17"/>
  <c r="K12" i="17"/>
  <c r="L12" i="17"/>
  <c r="K13" i="17"/>
  <c r="L13" i="17"/>
  <c r="K16" i="17"/>
  <c r="L16" i="17"/>
  <c r="K17" i="17"/>
  <c r="L17" i="17"/>
  <c r="K18" i="17"/>
  <c r="L18" i="17"/>
  <c r="K19" i="17"/>
  <c r="L19" i="17"/>
  <c r="K20" i="17"/>
  <c r="L20" i="17"/>
  <c r="L21" i="17"/>
  <c r="P6" i="13"/>
  <c r="O6" i="13"/>
  <c r="L23" i="11"/>
  <c r="K23" i="11"/>
  <c r="L20" i="11"/>
  <c r="K20" i="11"/>
  <c r="L19" i="11"/>
  <c r="K19" i="11"/>
  <c r="L16" i="11"/>
  <c r="K16" i="11"/>
  <c r="L13" i="11"/>
  <c r="K13" i="11"/>
  <c r="L10" i="11"/>
  <c r="K10" i="11"/>
  <c r="L9" i="11"/>
  <c r="K9" i="11"/>
  <c r="L6" i="11"/>
  <c r="K6" i="11"/>
  <c r="L15" i="10"/>
  <c r="K15" i="10"/>
  <c r="L12" i="10"/>
  <c r="K12" i="10"/>
  <c r="L9" i="10"/>
  <c r="K9" i="10"/>
  <c r="L6" i="10"/>
  <c r="K6" i="10"/>
  <c r="L31" i="9"/>
  <c r="K31" i="9"/>
  <c r="L28" i="9"/>
  <c r="K28" i="9"/>
  <c r="L27" i="9"/>
  <c r="K27" i="9"/>
  <c r="L24" i="9"/>
  <c r="K24" i="9"/>
  <c r="L23" i="9"/>
  <c r="K23" i="9"/>
  <c r="L22" i="9"/>
  <c r="K22" i="9"/>
  <c r="L21" i="9"/>
  <c r="K21" i="9"/>
  <c r="L18" i="9"/>
  <c r="K18" i="9"/>
  <c r="L15" i="9"/>
  <c r="K15" i="9"/>
  <c r="L12" i="9"/>
  <c r="K12" i="9"/>
  <c r="L9" i="9"/>
  <c r="K9" i="9"/>
  <c r="L6" i="9"/>
  <c r="K6" i="9"/>
  <c r="L23" i="8"/>
  <c r="K23" i="8"/>
  <c r="L20" i="8"/>
  <c r="K20" i="8"/>
  <c r="L19" i="8"/>
  <c r="K19" i="8"/>
  <c r="L18" i="8"/>
  <c r="K18" i="8"/>
  <c r="L17" i="8"/>
  <c r="K17" i="8"/>
  <c r="L14" i="8"/>
  <c r="K14" i="8"/>
  <c r="L13" i="8"/>
  <c r="K13" i="8"/>
  <c r="L12" i="8"/>
  <c r="K12" i="8"/>
  <c r="L9" i="8"/>
  <c r="K9" i="8"/>
  <c r="L6" i="8"/>
  <c r="K6" i="8"/>
  <c r="T9" i="7"/>
  <c r="S9" i="7"/>
  <c r="T6" i="7"/>
  <c r="S6" i="7"/>
  <c r="T43" i="6"/>
  <c r="S43" i="6"/>
  <c r="T40" i="6"/>
  <c r="S40" i="6"/>
  <c r="T37" i="6"/>
  <c r="S37" i="6"/>
  <c r="T36" i="6"/>
  <c r="S36" i="6"/>
  <c r="T33" i="6"/>
  <c r="S33" i="6"/>
  <c r="T32" i="6"/>
  <c r="S32" i="6"/>
  <c r="T31" i="6"/>
  <c r="S31" i="6"/>
  <c r="T28" i="6"/>
  <c r="S28" i="6"/>
  <c r="T27" i="6"/>
  <c r="S27" i="6"/>
  <c r="T24" i="6"/>
  <c r="S24" i="6"/>
  <c r="T21" i="6"/>
  <c r="S21" i="6"/>
  <c r="T18" i="6"/>
  <c r="S18" i="6"/>
  <c r="T15" i="6"/>
  <c r="S15" i="6"/>
  <c r="T12" i="6"/>
  <c r="S12" i="6"/>
  <c r="T9" i="6"/>
  <c r="S9" i="6"/>
  <c r="T6" i="6"/>
  <c r="S6" i="6"/>
  <c r="T7" i="5"/>
  <c r="S7" i="5"/>
  <c r="T6" i="5"/>
  <c r="S6" i="5"/>
</calcChain>
</file>

<file path=xl/sharedStrings.xml><?xml version="1.0" encoding="utf-8"?>
<sst xmlns="http://schemas.openxmlformats.org/spreadsheetml/2006/main" count="1059" uniqueCount="348">
  <si>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</si>
  <si>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</si>
  <si>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</si>
  <si>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</si>
  <si>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</si>
  <si>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</si>
  <si>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</si>
  <si>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</si>
  <si>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</si>
  <si>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</si>
  <si>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</si>
  <si>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Мыльников Александр</t>
  </si>
  <si>
    <t>Открытая (08.09.1966)/55</t>
  </si>
  <si>
    <t>63,50</t>
  </si>
  <si>
    <t xml:space="preserve">Уссурийск/Приморский край </t>
  </si>
  <si>
    <t>140,0</t>
  </si>
  <si>
    <t>150,0</t>
  </si>
  <si>
    <t>155,0</t>
  </si>
  <si>
    <t>70,0</t>
  </si>
  <si>
    <t>75,0</t>
  </si>
  <si>
    <t>77,5</t>
  </si>
  <si>
    <t>Мастера 50-59 (08.09.1966)/55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</si>
  <si>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</si>
  <si>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</si>
  <si>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</si>
  <si>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</si>
  <si>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</si>
  <si>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</si>
  <si>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</si>
  <si>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</t>
  </si>
  <si>
    <t/>
  </si>
  <si>
    <t>ВЕСОВАЯ КАТЕГОРИЯ   44</t>
  </si>
  <si>
    <t>Шарипова Малика</t>
  </si>
  <si>
    <t>Девушки 14-16 (03.01.2012)/10</t>
  </si>
  <si>
    <t>30,20</t>
  </si>
  <si>
    <t xml:space="preserve">Большой Камень/Приморский край </t>
  </si>
  <si>
    <t>37,5</t>
  </si>
  <si>
    <t>40,0</t>
  </si>
  <si>
    <t>42,5</t>
  </si>
  <si>
    <t>27,5</t>
  </si>
  <si>
    <t>30,0</t>
  </si>
  <si>
    <t>32,5</t>
  </si>
  <si>
    <t>45,0</t>
  </si>
  <si>
    <t>50,0</t>
  </si>
  <si>
    <t>55,0</t>
  </si>
  <si>
    <t>ВЕСОВАЯ КАТЕГОРИЯ   52</t>
  </si>
  <si>
    <t>Кулакова Валерия</t>
  </si>
  <si>
    <t>Девушки 17-19 (12.05.2004)/17</t>
  </si>
  <si>
    <t>51,60</t>
  </si>
  <si>
    <t>80,0</t>
  </si>
  <si>
    <t>90,0</t>
  </si>
  <si>
    <t>47,5</t>
  </si>
  <si>
    <t>Анискевич Семен</t>
  </si>
  <si>
    <t>Юноши 14-16 (21.09.2012)/9</t>
  </si>
  <si>
    <t>30,90</t>
  </si>
  <si>
    <t>25,0</t>
  </si>
  <si>
    <t xml:space="preserve">Таах А. </t>
  </si>
  <si>
    <t>ВЕСОВАЯ КАТЕГОРИЯ   56</t>
  </si>
  <si>
    <t>Трубецкий Артем</t>
  </si>
  <si>
    <t>Открытая (07.01.2003)/19</t>
  </si>
  <si>
    <t>55,10</t>
  </si>
  <si>
    <t>117,5</t>
  </si>
  <si>
    <t>122,5</t>
  </si>
  <si>
    <t>125,0</t>
  </si>
  <si>
    <t>65,0</t>
  </si>
  <si>
    <t>72,5</t>
  </si>
  <si>
    <t>120,0</t>
  </si>
  <si>
    <t>127,5</t>
  </si>
  <si>
    <t>132,5</t>
  </si>
  <si>
    <t>ВЕСОВАЯ КАТЕГОРИЯ   60</t>
  </si>
  <si>
    <t>Битнер Андрей</t>
  </si>
  <si>
    <t>Открытая (28.02.2006)/16</t>
  </si>
  <si>
    <t>56,20</t>
  </si>
  <si>
    <t>105,0</t>
  </si>
  <si>
    <t>112,5</t>
  </si>
  <si>
    <t>67,5</t>
  </si>
  <si>
    <t>Барашев Михаил</t>
  </si>
  <si>
    <t>Юноши 14-16 (12.03.2006)/16</t>
  </si>
  <si>
    <t>67,20</t>
  </si>
  <si>
    <t xml:space="preserve">Владивосток/Приморский край </t>
  </si>
  <si>
    <t>85,0</t>
  </si>
  <si>
    <t>95,0</t>
  </si>
  <si>
    <t>ВЕСОВАЯ КАТЕГОРИЯ   75</t>
  </si>
  <si>
    <t>Варламов Роман</t>
  </si>
  <si>
    <t>Открытая (23.01.2006)/16</t>
  </si>
  <si>
    <t>71,30</t>
  </si>
  <si>
    <t>130,0</t>
  </si>
  <si>
    <t>137,5</t>
  </si>
  <si>
    <t>145,0</t>
  </si>
  <si>
    <t>147,5</t>
  </si>
  <si>
    <t>ВЕСОВАЯ КАТЕГОРИЯ   82.5</t>
  </si>
  <si>
    <t>Нагибко Владислав</t>
  </si>
  <si>
    <t>Юниоры (11.12.1998)/23</t>
  </si>
  <si>
    <t>78,20</t>
  </si>
  <si>
    <t>160,0</t>
  </si>
  <si>
    <t>82,5</t>
  </si>
  <si>
    <t>170,0</t>
  </si>
  <si>
    <t>180,0</t>
  </si>
  <si>
    <t>190,0</t>
  </si>
  <si>
    <t>Маслов Денис</t>
  </si>
  <si>
    <t>Открытая (21.06.2001)/20</t>
  </si>
  <si>
    <t>80,30</t>
  </si>
  <si>
    <t>200,0</t>
  </si>
  <si>
    <t>205,0</t>
  </si>
  <si>
    <t>135,0</t>
  </si>
  <si>
    <t>210,0</t>
  </si>
  <si>
    <t>220,0</t>
  </si>
  <si>
    <t>230,0</t>
  </si>
  <si>
    <t>ВЕСОВАЯ КАТЕГОРИЯ   90</t>
  </si>
  <si>
    <t>Кулаков Сергей</t>
  </si>
  <si>
    <t>Юноши 14-16 (14.02.2007)/15</t>
  </si>
  <si>
    <t>87,70</t>
  </si>
  <si>
    <t>62,5</t>
  </si>
  <si>
    <t>110,0</t>
  </si>
  <si>
    <t>Крохмалёв Леонид</t>
  </si>
  <si>
    <t>Юниоры (03.05.1999)/22</t>
  </si>
  <si>
    <t>240,0</t>
  </si>
  <si>
    <t>245,0</t>
  </si>
  <si>
    <t>Нагорнов Сергей</t>
  </si>
  <si>
    <t>Юниоры (07.08.2000)/21</t>
  </si>
  <si>
    <t>84,30</t>
  </si>
  <si>
    <t>100,0</t>
  </si>
  <si>
    <t>ВЕСОВАЯ КАТЕГОРИЯ   100</t>
  </si>
  <si>
    <t>Ярошенко Никита</t>
  </si>
  <si>
    <t>Открытая (24.10.1993)/28</t>
  </si>
  <si>
    <t>96,70</t>
  </si>
  <si>
    <t>255,0</t>
  </si>
  <si>
    <t>262,5</t>
  </si>
  <si>
    <t>167,5</t>
  </si>
  <si>
    <t>300,0</t>
  </si>
  <si>
    <t>325,0</t>
  </si>
  <si>
    <t>330,0</t>
  </si>
  <si>
    <t>Садыков Тимур</t>
  </si>
  <si>
    <t>Открытая (29.04.1997)/24</t>
  </si>
  <si>
    <t>96,50</t>
  </si>
  <si>
    <t>ВЕСОВАЯ КАТЕГОРИЯ   110</t>
  </si>
  <si>
    <t>Голоха Алексей</t>
  </si>
  <si>
    <t>Открытая (18.09.1997)/24</t>
  </si>
  <si>
    <t>103,00</t>
  </si>
  <si>
    <t>165,0</t>
  </si>
  <si>
    <t>175,0</t>
  </si>
  <si>
    <t>265,0</t>
  </si>
  <si>
    <t>270,0</t>
  </si>
  <si>
    <t>ВЕСОВАЯ КАТЕГОРИЯ   140</t>
  </si>
  <si>
    <t>Барашев Олег</t>
  </si>
  <si>
    <t>Мастера 40-49 (31.10.1975)/46</t>
  </si>
  <si>
    <t>134,90</t>
  </si>
  <si>
    <t>260,0</t>
  </si>
  <si>
    <t>280,0</t>
  </si>
  <si>
    <t>90</t>
  </si>
  <si>
    <t>82.5</t>
  </si>
  <si>
    <t>100</t>
  </si>
  <si>
    <t>747,5</t>
  </si>
  <si>
    <t>461,3570</t>
  </si>
  <si>
    <t>110</t>
  </si>
  <si>
    <t>680,0</t>
  </si>
  <si>
    <t>409,1560</t>
  </si>
  <si>
    <t>570,0</t>
  </si>
  <si>
    <t>388,2270</t>
  </si>
  <si>
    <t>2</t>
  </si>
  <si>
    <t>Бугор Анастасия</t>
  </si>
  <si>
    <t>Открытая (05.10.1994)/27</t>
  </si>
  <si>
    <t>73,60</t>
  </si>
  <si>
    <t>Шталь Яков</t>
  </si>
  <si>
    <t>Открытая (12.12.1991)/30</t>
  </si>
  <si>
    <t>88,80</t>
  </si>
  <si>
    <t>152,5</t>
  </si>
  <si>
    <t>232,5</t>
  </si>
  <si>
    <t>75</t>
  </si>
  <si>
    <t>Коваленко Валерия</t>
  </si>
  <si>
    <t>Открытая (30.05.1996)/25</t>
  </si>
  <si>
    <t>50,50</t>
  </si>
  <si>
    <t>Воякина Валерия</t>
  </si>
  <si>
    <t>Открытая (01.03.1994)/28</t>
  </si>
  <si>
    <t>56,00</t>
  </si>
  <si>
    <t xml:space="preserve">Арсеньев/Приморский край </t>
  </si>
  <si>
    <t>Коняхин Иван</t>
  </si>
  <si>
    <t>Открытая (13.04.1974)/48</t>
  </si>
  <si>
    <t>77,60</t>
  </si>
  <si>
    <t xml:space="preserve">Находка/Приморский край </t>
  </si>
  <si>
    <t>Серебреников Сергей</t>
  </si>
  <si>
    <t>Открытая (16.07.1971)/50</t>
  </si>
  <si>
    <t>81,50</t>
  </si>
  <si>
    <t>115,0</t>
  </si>
  <si>
    <t>Мастера 40-49 (13.04.1974)/48</t>
  </si>
  <si>
    <t>Рычков Константин</t>
  </si>
  <si>
    <t>Открытая (03.11.1979)/42</t>
  </si>
  <si>
    <t>89,30</t>
  </si>
  <si>
    <t>185,0</t>
  </si>
  <si>
    <t>195,0</t>
  </si>
  <si>
    <t>Борок Антон</t>
  </si>
  <si>
    <t>Открытая (16.12.1985)/36</t>
  </si>
  <si>
    <t>86,60</t>
  </si>
  <si>
    <t>Мастера 40-49 (03.11.1979)/42</t>
  </si>
  <si>
    <t>Белянко Роман</t>
  </si>
  <si>
    <t>Мастера 40-49 (09.12.1980)/41</t>
  </si>
  <si>
    <t>88,40</t>
  </si>
  <si>
    <t>Долгов Виталий</t>
  </si>
  <si>
    <t>Открытая (22.05.1984)/37</t>
  </si>
  <si>
    <t>93,20</t>
  </si>
  <si>
    <t xml:space="preserve">Хабаровск/Хабаровский край </t>
  </si>
  <si>
    <t xml:space="preserve">Результат </t>
  </si>
  <si>
    <t>Результат</t>
  </si>
  <si>
    <t>Шуляк Ирина</t>
  </si>
  <si>
    <t>Открытая (24.03.1988)/34</t>
  </si>
  <si>
    <t>43,80</t>
  </si>
  <si>
    <t xml:space="preserve">Партизанск/Приморский край </t>
  </si>
  <si>
    <t>52,5</t>
  </si>
  <si>
    <t>Шелудько Денис</t>
  </si>
  <si>
    <t>Открытая (21.08.1987)/34</t>
  </si>
  <si>
    <t>66,10</t>
  </si>
  <si>
    <t xml:space="preserve">Артем/Приморский край </t>
  </si>
  <si>
    <t>Гоздинский Максим</t>
  </si>
  <si>
    <t>Открытая (26.11.1994)/27</t>
  </si>
  <si>
    <t>74,10</t>
  </si>
  <si>
    <t>Ищенко Кирилл</t>
  </si>
  <si>
    <t>Открытая (15.06.1995)/26</t>
  </si>
  <si>
    <t>80,10</t>
  </si>
  <si>
    <t>Виткалов Илья</t>
  </si>
  <si>
    <t>Юниоры (23.02.2000)/22</t>
  </si>
  <si>
    <t>85,40</t>
  </si>
  <si>
    <t>Новосельцев Дмитрий</t>
  </si>
  <si>
    <t>Открытая (24.02.1996)/26</t>
  </si>
  <si>
    <t xml:space="preserve">Артём/Приморский край </t>
  </si>
  <si>
    <t>Коваль Алексей</t>
  </si>
  <si>
    <t>Открытая (18.04.1989)/32</t>
  </si>
  <si>
    <t>89,80</t>
  </si>
  <si>
    <t>Шанин Алексей</t>
  </si>
  <si>
    <t>Мастера 40-49 (04.11.1976)/45</t>
  </si>
  <si>
    <t>89,40</t>
  </si>
  <si>
    <t>Камышеев Руслан</t>
  </si>
  <si>
    <t>Открытая (11.11.1982)/39</t>
  </si>
  <si>
    <t>97,40</t>
  </si>
  <si>
    <t xml:space="preserve">Лесозаводск/Приморский край </t>
  </si>
  <si>
    <t>162,5</t>
  </si>
  <si>
    <t>Халитов Александр</t>
  </si>
  <si>
    <t>Мастера 40-49 (11.10.1981)/40</t>
  </si>
  <si>
    <t>98,70</t>
  </si>
  <si>
    <t>ВЕСОВАЯ КАТЕГОРИЯ   125</t>
  </si>
  <si>
    <t>Кирилычев Антон</t>
  </si>
  <si>
    <t>Открытая (07.01.1986)/36</t>
  </si>
  <si>
    <t>120,50</t>
  </si>
  <si>
    <t>112,4900</t>
  </si>
  <si>
    <t>125</t>
  </si>
  <si>
    <t>109,1360</t>
  </si>
  <si>
    <t>104,1970</t>
  </si>
  <si>
    <t>Лембикова Лариса</t>
  </si>
  <si>
    <t>Мастера 40-49 (19.06.1972)/49</t>
  </si>
  <si>
    <t>76,40</t>
  </si>
  <si>
    <t>60,0</t>
  </si>
  <si>
    <t xml:space="preserve">Турпак А. </t>
  </si>
  <si>
    <t>Прилепо Владислав</t>
  </si>
  <si>
    <t>Юноши 14-16 (24.12.2007)/14</t>
  </si>
  <si>
    <t>51,90</t>
  </si>
  <si>
    <t>Лабуз Максим</t>
  </si>
  <si>
    <t>Открытая (06.12.1982)/39</t>
  </si>
  <si>
    <t>93,70</t>
  </si>
  <si>
    <t>247,5</t>
  </si>
  <si>
    <t>ВЕСОВАЯ КАТЕГОРИЯ   48</t>
  </si>
  <si>
    <t>Кирилычева Александра</t>
  </si>
  <si>
    <t>Открытая (02.11.1992)/29</t>
  </si>
  <si>
    <t>47,70</t>
  </si>
  <si>
    <t>Ерофеева Жанна</t>
  </si>
  <si>
    <t>Открытая (01.02.1985)/37</t>
  </si>
  <si>
    <t>59,90</t>
  </si>
  <si>
    <t>Сергущенко Наталья</t>
  </si>
  <si>
    <t>Открытая (25.09.1992)/29</t>
  </si>
  <si>
    <t>59,10</t>
  </si>
  <si>
    <t>97,5</t>
  </si>
  <si>
    <t>102,5</t>
  </si>
  <si>
    <t>Москаленко Владимир</t>
  </si>
  <si>
    <t>Открытая (11.08.1987)/34</t>
  </si>
  <si>
    <t>58,80</t>
  </si>
  <si>
    <t>187,5</t>
  </si>
  <si>
    <t>Сосновенко Артём</t>
  </si>
  <si>
    <t>Открытая (21.01.1990)/32</t>
  </si>
  <si>
    <t>81,90</t>
  </si>
  <si>
    <t>Кейзеров Алексей</t>
  </si>
  <si>
    <t>Открытая (06.01.1996)/26</t>
  </si>
  <si>
    <t>82,10</t>
  </si>
  <si>
    <t>Абдуллаев Шадиг</t>
  </si>
  <si>
    <t>Открытая (29.05.1996)/25</t>
  </si>
  <si>
    <t>88,00</t>
  </si>
  <si>
    <t>3</t>
  </si>
  <si>
    <t>Красильников Андрей</t>
  </si>
  <si>
    <t>Плетюшкин Андрей</t>
  </si>
  <si>
    <t>Маслов Павел</t>
  </si>
  <si>
    <t>74,20</t>
  </si>
  <si>
    <t>Штых Владислав</t>
  </si>
  <si>
    <t>-</t>
  </si>
  <si>
    <t xml:space="preserve">Юськив Б. </t>
  </si>
  <si>
    <t xml:space="preserve">Чугуевка/Приморский край </t>
  </si>
  <si>
    <t>68,80</t>
  </si>
  <si>
    <t>Ольховик Владислав</t>
  </si>
  <si>
    <t>5</t>
  </si>
  <si>
    <t>73,20</t>
  </si>
  <si>
    <t>Плетюшкин Алексей</t>
  </si>
  <si>
    <t>4</t>
  </si>
  <si>
    <t>71,20</t>
  </si>
  <si>
    <t>Усатых Андрей</t>
  </si>
  <si>
    <t>67,70</t>
  </si>
  <si>
    <t>Третьяков Алексей</t>
  </si>
  <si>
    <t>57,5</t>
  </si>
  <si>
    <t>72,80</t>
  </si>
  <si>
    <t>64,90</t>
  </si>
  <si>
    <t>58,20</t>
  </si>
  <si>
    <t>35,0</t>
  </si>
  <si>
    <t>Всероссийский мастерский турнир «Время сильных II»
WRPF Пауэрлифтинг без экипировки ДК
Арсеньев/Приморский край, 16-17 апреля 2022 года</t>
  </si>
  <si>
    <t>Всероссийский мастерский турнир «Время сильных II»
WRPF Пауэрлифтинг без экипировки
Арсеньев/Приморский край, 16-17 апреля 2022 года</t>
  </si>
  <si>
    <t>Всероссийский мастерский турнир «Время сильных II»
WRPF Пауэрлифтинг классический в бинтах
Арсеньев/Приморский край, 16-17 апреля 2022 года</t>
  </si>
  <si>
    <t>Всероссийский мастерский турнир «Время сильных II»
WRPF Силовое двоеборье без экипировки ДК
Арсеньев/Приморский край, 16-17 апреля 2022 года</t>
  </si>
  <si>
    <t>Всероссийский мастерский турнир «Время сильных II»
WRPF Жим лежа без экипировки ДК
Арсеньев/Приморский край, 16-17 апреля 2022 года</t>
  </si>
  <si>
    <t>Всероссийский мастерский турнир «Время сильных II»
WRPF Жим лежа без экипировки
Арсеньев/Приморский край, 16-17 апреля 2022 года</t>
  </si>
  <si>
    <t>Всероссийский мастерский турнир «Время сильных II»
WRPF Становая тяга без экипировки ДК
Арсеньев/Приморский край, 16-17 апреля 2022 года</t>
  </si>
  <si>
    <t>Всероссийский мастерский турнир «Время сильных II»
WRPF Становая тяга без экипировки
Арсеньев/Приморский край, 16-17 апреля 2022 года</t>
  </si>
  <si>
    <t>Всероссийский мастерский турнир «Время сильных II»
WRPF Подъем на бицепс
Арсеньев/Приморский край, 16-17 апреля 2022 года</t>
  </si>
  <si>
    <t xml:space="preserve">Хакимов Б. </t>
  </si>
  <si>
    <t xml:space="preserve">Андреев Т. </t>
  </si>
  <si>
    <t>Весовая категория</t>
  </si>
  <si>
    <t xml:space="preserve">Кунгурцев В., Коваленко А. </t>
  </si>
  <si>
    <t xml:space="preserve">Шуляк И. </t>
  </si>
  <si>
    <t xml:space="preserve">Бурцев А. </t>
  </si>
  <si>
    <t xml:space="preserve">Федяев В. </t>
  </si>
  <si>
    <t xml:space="preserve">Метелкин М. </t>
  </si>
  <si>
    <t xml:space="preserve">Мыльников А. </t>
  </si>
  <si>
    <t xml:space="preserve">Комков А. </t>
  </si>
  <si>
    <t xml:space="preserve">Метёлкин М. </t>
  </si>
  <si>
    <t xml:space="preserve">Дедюля В. </t>
  </si>
  <si>
    <t xml:space="preserve">Тааах А. </t>
  </si>
  <si>
    <t>Юноши 13-19 (18.10.2004)/17</t>
  </si>
  <si>
    <t>Юноши 13-19 (10.10.2005)/16</t>
  </si>
  <si>
    <t>Юноши 13-19 (03.10.2004)/17</t>
  </si>
  <si>
    <t>Юноши 13-19 (26.07.2005)/16</t>
  </si>
  <si>
    <t>Юноши 13-19 (23.09.2004)/17</t>
  </si>
  <si>
    <t>Юноши 13-19 (17.07.2004)/17</t>
  </si>
  <si>
    <t>Юноши 13-19 (11.10.2005)/16</t>
  </si>
  <si>
    <t>Юниоры 20-23 (04.05.2000)/21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</si>
  <si>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</si>
  <si>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</si>
  <si>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</si>
  <si>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</si>
  <si>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</si>
  <si>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</si>
  <si>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</si>
  <si>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</si>
  <si>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T1</t>
  </si>
  <si>
    <t>M2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</si>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</sst>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/>
    <xf numFmtId="0" fontId="9" fillId="0" borderId="19" xfId="0" applyNumberFormat="1" applyFont="1" applyBorder="1" applyAlignment="1"/>
    <xf numFmtId="0" fontId="9" fillId="0" borderId="20" xfId="0" applyNumberFormat="1" applyFont="1" applyBorder="1" applyAlignment="1"/>
    <xf numFmtId="0" fontId="9" fillId="0" borderId="21" xfId="0" applyNumberFormat="1" applyFont="1" applyBorder="1" applyAlignment="1"/>
    <xf numFmtId="0" fontId="9" fillId="0" borderId="22" xfId="0" applyNumberFormat="1" applyFont="1" applyBorder="1" applyAlignment="1"/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2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44" t="s">
        <v>307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82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21" t="s">
        <v>29</v>
      </c>
      <c r="B6" s="15" t="s">
        <v>160</v>
      </c>
      <c r="C6" s="15" t="s">
        <v>161</v>
      </c>
      <c r="D6" s="15" t="s">
        <v>162</v>
      </c>
      <c r="E6" s="15" t="s">
        <v>341</v>
      </c>
      <c r="F6" s="15" t="s">
        <v>79</v>
      </c>
      <c r="G6" s="24" t="s">
        <v>66</v>
      </c>
      <c r="H6" s="24" t="s">
        <v>63</v>
      </c>
      <c r="I6" s="24" t="s">
        <v>104</v>
      </c>
      <c r="J6" s="21"/>
      <c r="K6" s="24" t="s">
        <v>121</v>
      </c>
      <c r="L6" s="25" t="s">
        <v>73</v>
      </c>
      <c r="M6" s="25" t="s">
        <v>73</v>
      </c>
      <c r="N6" s="21"/>
      <c r="O6" s="24" t="s">
        <v>15</v>
      </c>
      <c r="P6" s="25" t="s">
        <v>16</v>
      </c>
      <c r="Q6" s="21"/>
      <c r="R6" s="21"/>
      <c r="S6" s="21" t="str">
        <f>"375,0"</f>
        <v>375,0</v>
      </c>
      <c r="T6" s="21" t="str">
        <f>"360,7875"</f>
        <v>360,7875</v>
      </c>
      <c r="U6" s="15"/>
    </row>
    <row r="7" spans="1:21">
      <c r="B7" s="5" t="s">
        <v>30</v>
      </c>
    </row>
    <row r="8" spans="1:21" ht="16">
      <c r="A8" s="35" t="s">
        <v>108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21" t="s">
        <v>29</v>
      </c>
      <c r="B9" s="15" t="s">
        <v>163</v>
      </c>
      <c r="C9" s="15" t="s">
        <v>164</v>
      </c>
      <c r="D9" s="15" t="s">
        <v>165</v>
      </c>
      <c r="E9" s="15" t="s">
        <v>341</v>
      </c>
      <c r="F9" s="15" t="s">
        <v>35</v>
      </c>
      <c r="G9" s="24" t="s">
        <v>97</v>
      </c>
      <c r="H9" s="24" t="s">
        <v>98</v>
      </c>
      <c r="I9" s="24" t="s">
        <v>102</v>
      </c>
      <c r="J9" s="21"/>
      <c r="K9" s="24" t="s">
        <v>16</v>
      </c>
      <c r="L9" s="24" t="s">
        <v>166</v>
      </c>
      <c r="M9" s="24" t="s">
        <v>17</v>
      </c>
      <c r="N9" s="21"/>
      <c r="O9" s="24" t="s">
        <v>102</v>
      </c>
      <c r="P9" s="24" t="s">
        <v>105</v>
      </c>
      <c r="Q9" s="24" t="s">
        <v>167</v>
      </c>
      <c r="R9" s="21"/>
      <c r="S9" s="21" t="str">
        <f>"587,5"</f>
        <v>587,5</v>
      </c>
      <c r="T9" s="21" t="str">
        <f>"377,6450"</f>
        <v>377,6450</v>
      </c>
      <c r="U9" s="15" t="s">
        <v>56</v>
      </c>
    </row>
    <row r="10" spans="1:21">
      <c r="B10" s="5" t="s">
        <v>30</v>
      </c>
    </row>
    <row r="11" spans="1:21">
      <c r="B11" s="5" t="s">
        <v>30</v>
      </c>
    </row>
    <row r="12" spans="1:21">
      <c r="B12" s="5" t="s">
        <v>30</v>
      </c>
    </row>
    <row r="13" spans="1:21">
      <c r="B13" s="5" t="s">
        <v>30</v>
      </c>
    </row>
    <row r="14" spans="1:21">
      <c r="B14" s="5" t="s">
        <v>30</v>
      </c>
    </row>
    <row r="15" spans="1:21">
      <c r="B15" s="5" t="s">
        <v>30</v>
      </c>
    </row>
    <row r="16" spans="1:21">
      <c r="B16" s="5" t="s">
        <v>30</v>
      </c>
    </row>
    <row r="17" spans="2:6">
      <c r="B17" s="5" t="s">
        <v>30</v>
      </c>
    </row>
    <row r="18" spans="2:6">
      <c r="B18" s="5" t="s">
        <v>30</v>
      </c>
    </row>
    <row r="19" spans="2:6" ht="18">
      <c r="C19" s="11"/>
      <c r="D19" s="11"/>
    </row>
    <row r="20" spans="2:6" ht="16">
      <c r="C20" s="12"/>
      <c r="D20" s="12"/>
    </row>
    <row r="21" spans="2:6" ht="14">
      <c r="C21" s="13"/>
      <c r="D21" s="14"/>
    </row>
    <row r="22" spans="2:6">
      <c r="E22" s="6"/>
      <c r="F22" s="6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3"/>
  <sheetViews>
    <sheetView topLeftCell="A7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4.33203125" style="5" customWidth="1"/>
    <col min="22" max="16384" width="9.1640625" style="3"/>
  </cols>
  <sheetData>
    <row r="1" spans="1:21" s="2" customFormat="1" ht="29" customHeight="1">
      <c r="A1" s="44" t="s">
        <v>308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31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21" t="s">
        <v>29</v>
      </c>
      <c r="B6" s="15" t="s">
        <v>32</v>
      </c>
      <c r="C6" s="15" t="s">
        <v>33</v>
      </c>
      <c r="D6" s="15" t="s">
        <v>34</v>
      </c>
      <c r="E6" s="15" t="s">
        <v>345</v>
      </c>
      <c r="F6" s="15" t="s">
        <v>35</v>
      </c>
      <c r="G6" s="24" t="s">
        <v>36</v>
      </c>
      <c r="H6" s="24" t="s">
        <v>37</v>
      </c>
      <c r="I6" s="24" t="s">
        <v>38</v>
      </c>
      <c r="J6" s="21"/>
      <c r="K6" s="24" t="s">
        <v>39</v>
      </c>
      <c r="L6" s="24" t="s">
        <v>40</v>
      </c>
      <c r="M6" s="24" t="s">
        <v>41</v>
      </c>
      <c r="N6" s="21"/>
      <c r="O6" s="24" t="s">
        <v>42</v>
      </c>
      <c r="P6" s="24" t="s">
        <v>43</v>
      </c>
      <c r="Q6" s="24" t="s">
        <v>44</v>
      </c>
      <c r="R6" s="21"/>
      <c r="S6" s="21" t="str">
        <f>"130,0"</f>
        <v>130,0</v>
      </c>
      <c r="T6" s="21" t="str">
        <f>"194,1680"</f>
        <v>194,1680</v>
      </c>
      <c r="U6" s="15"/>
    </row>
    <row r="7" spans="1:21">
      <c r="B7" s="5" t="s">
        <v>30</v>
      </c>
    </row>
    <row r="8" spans="1:21" ht="16">
      <c r="A8" s="35" t="s">
        <v>45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21" t="s">
        <v>29</v>
      </c>
      <c r="B9" s="15" t="s">
        <v>46</v>
      </c>
      <c r="C9" s="15" t="s">
        <v>47</v>
      </c>
      <c r="D9" s="15" t="s">
        <v>48</v>
      </c>
      <c r="E9" s="15" t="s">
        <v>347</v>
      </c>
      <c r="F9" s="15" t="s">
        <v>14</v>
      </c>
      <c r="G9" s="24" t="s">
        <v>49</v>
      </c>
      <c r="H9" s="25" t="s">
        <v>50</v>
      </c>
      <c r="I9" s="25" t="s">
        <v>50</v>
      </c>
      <c r="J9" s="21"/>
      <c r="K9" s="24" t="s">
        <v>42</v>
      </c>
      <c r="L9" s="25" t="s">
        <v>51</v>
      </c>
      <c r="M9" s="25" t="s">
        <v>51</v>
      </c>
      <c r="N9" s="21"/>
      <c r="O9" s="24" t="s">
        <v>19</v>
      </c>
      <c r="P9" s="25" t="s">
        <v>49</v>
      </c>
      <c r="Q9" s="21"/>
      <c r="R9" s="21"/>
      <c r="S9" s="21" t="str">
        <f>"200,0"</f>
        <v>200,0</v>
      </c>
      <c r="T9" s="21" t="str">
        <f>"250,8200"</f>
        <v>250,8200</v>
      </c>
      <c r="U9" s="15" t="s">
        <v>316</v>
      </c>
    </row>
    <row r="10" spans="1:21">
      <c r="B10" s="5" t="s">
        <v>30</v>
      </c>
    </row>
    <row r="11" spans="1:21" ht="16">
      <c r="A11" s="35" t="s">
        <v>45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21" t="s">
        <v>29</v>
      </c>
      <c r="B12" s="15" t="s">
        <v>52</v>
      </c>
      <c r="C12" s="15" t="s">
        <v>53</v>
      </c>
      <c r="D12" s="15" t="s">
        <v>54</v>
      </c>
      <c r="E12" s="15" t="s">
        <v>345</v>
      </c>
      <c r="F12" s="15" t="s">
        <v>35</v>
      </c>
      <c r="G12" s="24" t="s">
        <v>55</v>
      </c>
      <c r="H12" s="24" t="s">
        <v>40</v>
      </c>
      <c r="I12" s="24" t="s">
        <v>36</v>
      </c>
      <c r="J12" s="21"/>
      <c r="K12" s="24" t="s">
        <v>55</v>
      </c>
      <c r="L12" s="24" t="s">
        <v>39</v>
      </c>
      <c r="M12" s="25" t="s">
        <v>40</v>
      </c>
      <c r="N12" s="21"/>
      <c r="O12" s="24" t="s">
        <v>37</v>
      </c>
      <c r="P12" s="24" t="s">
        <v>43</v>
      </c>
      <c r="Q12" s="24" t="s">
        <v>44</v>
      </c>
      <c r="R12" s="21"/>
      <c r="S12" s="21" t="str">
        <f>"120,0"</f>
        <v>120,0</v>
      </c>
      <c r="T12" s="21" t="str">
        <f>"160,2480"</f>
        <v>160,2480</v>
      </c>
      <c r="U12" s="15" t="s">
        <v>56</v>
      </c>
    </row>
    <row r="13" spans="1:21">
      <c r="B13" s="5" t="s">
        <v>30</v>
      </c>
    </row>
    <row r="14" spans="1:21" ht="16">
      <c r="A14" s="35" t="s">
        <v>57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21" t="s">
        <v>29</v>
      </c>
      <c r="B15" s="15" t="s">
        <v>58</v>
      </c>
      <c r="C15" s="15" t="s">
        <v>59</v>
      </c>
      <c r="D15" s="15" t="s">
        <v>60</v>
      </c>
      <c r="E15" s="15" t="s">
        <v>341</v>
      </c>
      <c r="F15" s="15" t="s">
        <v>14</v>
      </c>
      <c r="G15" s="24" t="s">
        <v>61</v>
      </c>
      <c r="H15" s="25" t="s">
        <v>62</v>
      </c>
      <c r="I15" s="25" t="s">
        <v>63</v>
      </c>
      <c r="J15" s="21"/>
      <c r="K15" s="24" t="s">
        <v>64</v>
      </c>
      <c r="L15" s="24" t="s">
        <v>18</v>
      </c>
      <c r="M15" s="24" t="s">
        <v>65</v>
      </c>
      <c r="N15" s="21"/>
      <c r="O15" s="24" t="s">
        <v>66</v>
      </c>
      <c r="P15" s="24" t="s">
        <v>67</v>
      </c>
      <c r="Q15" s="24" t="s">
        <v>68</v>
      </c>
      <c r="R15" s="21"/>
      <c r="S15" s="21" t="str">
        <f>"322,5"</f>
        <v>322,5</v>
      </c>
      <c r="T15" s="21" t="str">
        <f>"298,3125"</f>
        <v>298,3125</v>
      </c>
      <c r="U15" s="15" t="s">
        <v>316</v>
      </c>
    </row>
    <row r="16" spans="1:21">
      <c r="B16" s="5" t="s">
        <v>30</v>
      </c>
    </row>
    <row r="17" spans="1:21" ht="16">
      <c r="A17" s="35" t="s">
        <v>69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1">
      <c r="A18" s="21" t="s">
        <v>29</v>
      </c>
      <c r="B18" s="15" t="s">
        <v>70</v>
      </c>
      <c r="C18" s="15" t="s">
        <v>71</v>
      </c>
      <c r="D18" s="15" t="s">
        <v>72</v>
      </c>
      <c r="E18" s="15" t="s">
        <v>341</v>
      </c>
      <c r="F18" s="15" t="s">
        <v>14</v>
      </c>
      <c r="G18" s="24" t="s">
        <v>73</v>
      </c>
      <c r="H18" s="24" t="s">
        <v>74</v>
      </c>
      <c r="I18" s="24" t="s">
        <v>61</v>
      </c>
      <c r="J18" s="21"/>
      <c r="K18" s="24" t="s">
        <v>75</v>
      </c>
      <c r="L18" s="24" t="s">
        <v>65</v>
      </c>
      <c r="M18" s="24" t="s">
        <v>19</v>
      </c>
      <c r="N18" s="21"/>
      <c r="O18" s="24" t="s">
        <v>15</v>
      </c>
      <c r="P18" s="24" t="s">
        <v>16</v>
      </c>
      <c r="Q18" s="24" t="s">
        <v>17</v>
      </c>
      <c r="R18" s="21"/>
      <c r="S18" s="21" t="str">
        <f>"347,5"</f>
        <v>347,5</v>
      </c>
      <c r="T18" s="21" t="str">
        <f>"315,2520"</f>
        <v>315,2520</v>
      </c>
      <c r="U18" s="15" t="s">
        <v>316</v>
      </c>
    </row>
    <row r="19" spans="1:21">
      <c r="B19" s="5" t="s">
        <v>30</v>
      </c>
    </row>
    <row r="20" spans="1:21" ht="16">
      <c r="A20" s="35" t="s">
        <v>10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21">
      <c r="A21" s="21" t="s">
        <v>29</v>
      </c>
      <c r="B21" s="15" t="s">
        <v>76</v>
      </c>
      <c r="C21" s="15" t="s">
        <v>77</v>
      </c>
      <c r="D21" s="15" t="s">
        <v>78</v>
      </c>
      <c r="E21" s="15" t="s">
        <v>345</v>
      </c>
      <c r="F21" s="15" t="s">
        <v>79</v>
      </c>
      <c r="G21" s="24" t="s">
        <v>18</v>
      </c>
      <c r="H21" s="24" t="s">
        <v>49</v>
      </c>
      <c r="I21" s="25" t="s">
        <v>80</v>
      </c>
      <c r="J21" s="21"/>
      <c r="K21" s="25" t="s">
        <v>38</v>
      </c>
      <c r="L21" s="24" t="s">
        <v>42</v>
      </c>
      <c r="M21" s="25" t="s">
        <v>43</v>
      </c>
      <c r="N21" s="21"/>
      <c r="O21" s="24" t="s">
        <v>49</v>
      </c>
      <c r="P21" s="24" t="s">
        <v>50</v>
      </c>
      <c r="Q21" s="24" t="s">
        <v>81</v>
      </c>
      <c r="R21" s="21"/>
      <c r="S21" s="21" t="str">
        <f>"220,0"</f>
        <v>220,0</v>
      </c>
      <c r="T21" s="21" t="str">
        <f>"170,2360"</f>
        <v>170,2360</v>
      </c>
      <c r="U21" s="15"/>
    </row>
    <row r="22" spans="1:21">
      <c r="B22" s="5" t="s">
        <v>30</v>
      </c>
    </row>
    <row r="23" spans="1:21" ht="16">
      <c r="A23" s="35" t="s">
        <v>82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>
      <c r="A24" s="21" t="s">
        <v>29</v>
      </c>
      <c r="B24" s="15" t="s">
        <v>83</v>
      </c>
      <c r="C24" s="15" t="s">
        <v>84</v>
      </c>
      <c r="D24" s="15" t="s">
        <v>85</v>
      </c>
      <c r="E24" s="15" t="s">
        <v>341</v>
      </c>
      <c r="F24" s="15" t="s">
        <v>14</v>
      </c>
      <c r="G24" s="24" t="s">
        <v>66</v>
      </c>
      <c r="H24" s="24" t="s">
        <v>86</v>
      </c>
      <c r="I24" s="24" t="s">
        <v>87</v>
      </c>
      <c r="J24" s="21"/>
      <c r="K24" s="24" t="s">
        <v>65</v>
      </c>
      <c r="L24" s="25" t="s">
        <v>20</v>
      </c>
      <c r="M24" s="24" t="s">
        <v>49</v>
      </c>
      <c r="N24" s="21"/>
      <c r="O24" s="24" t="s">
        <v>86</v>
      </c>
      <c r="P24" s="25" t="s">
        <v>88</v>
      </c>
      <c r="Q24" s="24" t="s">
        <v>89</v>
      </c>
      <c r="R24" s="21"/>
      <c r="S24" s="21" t="str">
        <f>"365,0"</f>
        <v>365,0</v>
      </c>
      <c r="T24" s="21" t="str">
        <f>"269,7350"</f>
        <v>269,7350</v>
      </c>
      <c r="U24" s="15" t="s">
        <v>316</v>
      </c>
    </row>
    <row r="25" spans="1:21">
      <c r="B25" s="5" t="s">
        <v>30</v>
      </c>
    </row>
    <row r="26" spans="1:21" ht="16">
      <c r="A26" s="35" t="s">
        <v>90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>
      <c r="A27" s="8" t="s">
        <v>29</v>
      </c>
      <c r="B27" s="7" t="s">
        <v>91</v>
      </c>
      <c r="C27" s="7" t="s">
        <v>92</v>
      </c>
      <c r="D27" s="7" t="s">
        <v>93</v>
      </c>
      <c r="E27" s="7" t="s">
        <v>343</v>
      </c>
      <c r="F27" s="7" t="s">
        <v>14</v>
      </c>
      <c r="G27" s="17" t="s">
        <v>15</v>
      </c>
      <c r="H27" s="18" t="s">
        <v>16</v>
      </c>
      <c r="I27" s="17" t="s">
        <v>94</v>
      </c>
      <c r="J27" s="8"/>
      <c r="K27" s="17" t="s">
        <v>19</v>
      </c>
      <c r="L27" s="17" t="s">
        <v>95</v>
      </c>
      <c r="M27" s="18" t="s">
        <v>50</v>
      </c>
      <c r="N27" s="8"/>
      <c r="O27" s="17" t="s">
        <v>96</v>
      </c>
      <c r="P27" s="17" t="s">
        <v>97</v>
      </c>
      <c r="Q27" s="18" t="s">
        <v>98</v>
      </c>
      <c r="R27" s="8"/>
      <c r="S27" s="8" t="str">
        <f>"422,5"</f>
        <v>422,5</v>
      </c>
      <c r="T27" s="8" t="str">
        <f>"292,6658"</f>
        <v>292,6658</v>
      </c>
      <c r="U27" s="7" t="s">
        <v>316</v>
      </c>
    </row>
    <row r="28" spans="1:21">
      <c r="A28" s="10" t="s">
        <v>29</v>
      </c>
      <c r="B28" s="9" t="s">
        <v>99</v>
      </c>
      <c r="C28" s="9" t="s">
        <v>100</v>
      </c>
      <c r="D28" s="9" t="s">
        <v>101</v>
      </c>
      <c r="E28" s="9" t="s">
        <v>341</v>
      </c>
      <c r="F28" s="9" t="s">
        <v>14</v>
      </c>
      <c r="G28" s="19" t="s">
        <v>98</v>
      </c>
      <c r="H28" s="19" t="s">
        <v>102</v>
      </c>
      <c r="I28" s="19" t="s">
        <v>103</v>
      </c>
      <c r="J28" s="10"/>
      <c r="K28" s="19" t="s">
        <v>63</v>
      </c>
      <c r="L28" s="19" t="s">
        <v>68</v>
      </c>
      <c r="M28" s="19" t="s">
        <v>104</v>
      </c>
      <c r="N28" s="10"/>
      <c r="O28" s="19" t="s">
        <v>105</v>
      </c>
      <c r="P28" s="19" t="s">
        <v>106</v>
      </c>
      <c r="Q28" s="19" t="s">
        <v>107</v>
      </c>
      <c r="R28" s="10"/>
      <c r="S28" s="10" t="str">
        <f>"570,0"</f>
        <v>570,0</v>
      </c>
      <c r="T28" s="10" t="str">
        <f>"388,2270"</f>
        <v>388,2270</v>
      </c>
      <c r="U28" s="9" t="s">
        <v>316</v>
      </c>
    </row>
    <row r="29" spans="1:21">
      <c r="B29" s="5" t="s">
        <v>30</v>
      </c>
    </row>
    <row r="30" spans="1:21" ht="16">
      <c r="A30" s="35" t="s">
        <v>108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21">
      <c r="A31" s="8" t="s">
        <v>29</v>
      </c>
      <c r="B31" s="7" t="s">
        <v>109</v>
      </c>
      <c r="C31" s="7" t="s">
        <v>110</v>
      </c>
      <c r="D31" s="7" t="s">
        <v>111</v>
      </c>
      <c r="E31" s="7" t="s">
        <v>345</v>
      </c>
      <c r="F31" s="7" t="s">
        <v>14</v>
      </c>
      <c r="G31" s="17" t="s">
        <v>50</v>
      </c>
      <c r="H31" s="17" t="s">
        <v>81</v>
      </c>
      <c r="I31" s="17" t="s">
        <v>73</v>
      </c>
      <c r="J31" s="8"/>
      <c r="K31" s="17" t="s">
        <v>112</v>
      </c>
      <c r="L31" s="17" t="s">
        <v>18</v>
      </c>
      <c r="M31" s="18" t="s">
        <v>19</v>
      </c>
      <c r="N31" s="8"/>
      <c r="O31" s="17" t="s">
        <v>81</v>
      </c>
      <c r="P31" s="17" t="s">
        <v>73</v>
      </c>
      <c r="Q31" s="17" t="s">
        <v>113</v>
      </c>
      <c r="R31" s="8"/>
      <c r="S31" s="8" t="str">
        <f>"285,0"</f>
        <v>285,0</v>
      </c>
      <c r="T31" s="8" t="str">
        <f>"184,4235"</f>
        <v>184,4235</v>
      </c>
      <c r="U31" s="7" t="s">
        <v>316</v>
      </c>
    </row>
    <row r="32" spans="1:21">
      <c r="A32" s="23" t="s">
        <v>29</v>
      </c>
      <c r="B32" s="22" t="s">
        <v>114</v>
      </c>
      <c r="C32" s="22" t="s">
        <v>115</v>
      </c>
      <c r="D32" s="22" t="s">
        <v>111</v>
      </c>
      <c r="E32" s="22" t="s">
        <v>343</v>
      </c>
      <c r="F32" s="22" t="s">
        <v>14</v>
      </c>
      <c r="G32" s="26" t="s">
        <v>102</v>
      </c>
      <c r="H32" s="26" t="s">
        <v>105</v>
      </c>
      <c r="I32" s="26" t="s">
        <v>106</v>
      </c>
      <c r="J32" s="23"/>
      <c r="K32" s="26" t="s">
        <v>68</v>
      </c>
      <c r="L32" s="26" t="s">
        <v>15</v>
      </c>
      <c r="M32" s="27" t="s">
        <v>88</v>
      </c>
      <c r="N32" s="23"/>
      <c r="O32" s="26" t="s">
        <v>107</v>
      </c>
      <c r="P32" s="26" t="s">
        <v>116</v>
      </c>
      <c r="Q32" s="27" t="s">
        <v>117</v>
      </c>
      <c r="R32" s="23"/>
      <c r="S32" s="23" t="str">
        <f>"600,0"</f>
        <v>600,0</v>
      </c>
      <c r="T32" s="23" t="str">
        <f>"388,2600"</f>
        <v>388,2600</v>
      </c>
      <c r="U32" s="22" t="s">
        <v>316</v>
      </c>
    </row>
    <row r="33" spans="1:21">
      <c r="A33" s="10" t="s">
        <v>159</v>
      </c>
      <c r="B33" s="9" t="s">
        <v>118</v>
      </c>
      <c r="C33" s="9" t="s">
        <v>119</v>
      </c>
      <c r="D33" s="9" t="s">
        <v>120</v>
      </c>
      <c r="E33" s="9" t="s">
        <v>343</v>
      </c>
      <c r="F33" s="9" t="s">
        <v>14</v>
      </c>
      <c r="G33" s="19" t="s">
        <v>63</v>
      </c>
      <c r="H33" s="19" t="s">
        <v>86</v>
      </c>
      <c r="I33" s="19" t="s">
        <v>104</v>
      </c>
      <c r="J33" s="10"/>
      <c r="K33" s="19" t="s">
        <v>50</v>
      </c>
      <c r="L33" s="19" t="s">
        <v>81</v>
      </c>
      <c r="M33" s="20" t="s">
        <v>121</v>
      </c>
      <c r="N33" s="10"/>
      <c r="O33" s="19" t="s">
        <v>88</v>
      </c>
      <c r="P33" s="19" t="s">
        <v>17</v>
      </c>
      <c r="Q33" s="19" t="s">
        <v>94</v>
      </c>
      <c r="R33" s="10"/>
      <c r="S33" s="10" t="str">
        <f>"390,0"</f>
        <v>390,0</v>
      </c>
      <c r="T33" s="10" t="str">
        <f>"257,9850"</f>
        <v>257,9850</v>
      </c>
      <c r="U33" s="9" t="s">
        <v>316</v>
      </c>
    </row>
    <row r="34" spans="1:21">
      <c r="B34" s="5" t="s">
        <v>30</v>
      </c>
    </row>
    <row r="35" spans="1:21" ht="16">
      <c r="A35" s="35" t="s">
        <v>122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21">
      <c r="A36" s="8" t="s">
        <v>29</v>
      </c>
      <c r="B36" s="7" t="s">
        <v>123</v>
      </c>
      <c r="C36" s="7" t="s">
        <v>124</v>
      </c>
      <c r="D36" s="7" t="s">
        <v>125</v>
      </c>
      <c r="E36" s="7" t="s">
        <v>341</v>
      </c>
      <c r="F36" s="7" t="s">
        <v>79</v>
      </c>
      <c r="G36" s="17" t="s">
        <v>116</v>
      </c>
      <c r="H36" s="17" t="s">
        <v>126</v>
      </c>
      <c r="I36" s="18" t="s">
        <v>127</v>
      </c>
      <c r="J36" s="8"/>
      <c r="K36" s="17" t="s">
        <v>94</v>
      </c>
      <c r="L36" s="17" t="s">
        <v>128</v>
      </c>
      <c r="M36" s="18" t="s">
        <v>96</v>
      </c>
      <c r="N36" s="8"/>
      <c r="O36" s="17" t="s">
        <v>129</v>
      </c>
      <c r="P36" s="17" t="s">
        <v>130</v>
      </c>
      <c r="Q36" s="18" t="s">
        <v>131</v>
      </c>
      <c r="R36" s="8"/>
      <c r="S36" s="8" t="str">
        <f>"747,5"</f>
        <v>747,5</v>
      </c>
      <c r="T36" s="8" t="str">
        <f>"461,3570"</f>
        <v>461,3570</v>
      </c>
      <c r="U36" s="7"/>
    </row>
    <row r="37" spans="1:21">
      <c r="A37" s="10" t="s">
        <v>159</v>
      </c>
      <c r="B37" s="9" t="s">
        <v>132</v>
      </c>
      <c r="C37" s="9" t="s">
        <v>133</v>
      </c>
      <c r="D37" s="9" t="s">
        <v>134</v>
      </c>
      <c r="E37" s="9" t="s">
        <v>341</v>
      </c>
      <c r="F37" s="9" t="s">
        <v>14</v>
      </c>
      <c r="G37" s="19" t="s">
        <v>102</v>
      </c>
      <c r="H37" s="19" t="s">
        <v>105</v>
      </c>
      <c r="I37" s="20" t="s">
        <v>106</v>
      </c>
      <c r="J37" s="10"/>
      <c r="K37" s="19" t="s">
        <v>68</v>
      </c>
      <c r="L37" s="19" t="s">
        <v>15</v>
      </c>
      <c r="M37" s="19" t="s">
        <v>88</v>
      </c>
      <c r="N37" s="10"/>
      <c r="O37" s="19" t="s">
        <v>97</v>
      </c>
      <c r="P37" s="19" t="s">
        <v>102</v>
      </c>
      <c r="Q37" s="19" t="s">
        <v>105</v>
      </c>
      <c r="R37" s="10"/>
      <c r="S37" s="10" t="str">
        <f>"565,0"</f>
        <v>565,0</v>
      </c>
      <c r="T37" s="10" t="str">
        <f>"349,0005"</f>
        <v>349,0005</v>
      </c>
      <c r="U37" s="9" t="s">
        <v>316</v>
      </c>
    </row>
    <row r="38" spans="1:21">
      <c r="B38" s="5" t="s">
        <v>30</v>
      </c>
    </row>
    <row r="39" spans="1:21" ht="16">
      <c r="A39" s="35" t="s">
        <v>135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21">
      <c r="A40" s="21" t="s">
        <v>29</v>
      </c>
      <c r="B40" s="15" t="s">
        <v>136</v>
      </c>
      <c r="C40" s="15" t="s">
        <v>137</v>
      </c>
      <c r="D40" s="15" t="s">
        <v>138</v>
      </c>
      <c r="E40" s="15" t="s">
        <v>341</v>
      </c>
      <c r="F40" s="15" t="s">
        <v>79</v>
      </c>
      <c r="G40" s="24" t="s">
        <v>105</v>
      </c>
      <c r="H40" s="24" t="s">
        <v>106</v>
      </c>
      <c r="I40" s="24" t="s">
        <v>107</v>
      </c>
      <c r="J40" s="21"/>
      <c r="K40" s="24" t="s">
        <v>139</v>
      </c>
      <c r="L40" s="24" t="s">
        <v>140</v>
      </c>
      <c r="M40" s="24" t="s">
        <v>97</v>
      </c>
      <c r="N40" s="21"/>
      <c r="O40" s="24" t="s">
        <v>126</v>
      </c>
      <c r="P40" s="24" t="s">
        <v>141</v>
      </c>
      <c r="Q40" s="24" t="s">
        <v>142</v>
      </c>
      <c r="R40" s="21"/>
      <c r="S40" s="21" t="str">
        <f>"680,0"</f>
        <v>680,0</v>
      </c>
      <c r="T40" s="21" t="str">
        <f>"409,1560"</f>
        <v>409,1560</v>
      </c>
      <c r="U40" s="15"/>
    </row>
    <row r="41" spans="1:21">
      <c r="B41" s="5" t="s">
        <v>30</v>
      </c>
    </row>
    <row r="42" spans="1:21" ht="16">
      <c r="A42" s="35" t="s">
        <v>143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21">
      <c r="A43" s="21" t="s">
        <v>29</v>
      </c>
      <c r="B43" s="15" t="s">
        <v>144</v>
      </c>
      <c r="C43" s="15" t="s">
        <v>145</v>
      </c>
      <c r="D43" s="15" t="s">
        <v>146</v>
      </c>
      <c r="E43" s="15" t="s">
        <v>344</v>
      </c>
      <c r="F43" s="15" t="s">
        <v>79</v>
      </c>
      <c r="G43" s="24" t="s">
        <v>147</v>
      </c>
      <c r="H43" s="24" t="s">
        <v>148</v>
      </c>
      <c r="I43" s="21"/>
      <c r="J43" s="21"/>
      <c r="K43" s="24" t="s">
        <v>97</v>
      </c>
      <c r="L43" s="24" t="s">
        <v>98</v>
      </c>
      <c r="M43" s="25" t="s">
        <v>102</v>
      </c>
      <c r="N43" s="21"/>
      <c r="O43" s="24" t="s">
        <v>148</v>
      </c>
      <c r="P43" s="25" t="s">
        <v>129</v>
      </c>
      <c r="Q43" s="21"/>
      <c r="R43" s="21"/>
      <c r="S43" s="21" t="str">
        <f>"750,0"</f>
        <v>750,0</v>
      </c>
      <c r="T43" s="21" t="str">
        <f>"454,3770"</f>
        <v>454,3770</v>
      </c>
      <c r="U43" s="15" t="s">
        <v>317</v>
      </c>
    </row>
    <row r="44" spans="1:21">
      <c r="B44" s="5" t="s">
        <v>30</v>
      </c>
    </row>
    <row r="45" spans="1:21">
      <c r="B45" s="5" t="s">
        <v>30</v>
      </c>
    </row>
    <row r="46" spans="1:21">
      <c r="B46" s="5" t="s">
        <v>30</v>
      </c>
    </row>
    <row r="47" spans="1:21" ht="18">
      <c r="B47" s="11" t="s">
        <v>22</v>
      </c>
      <c r="C47" s="11"/>
    </row>
    <row r="48" spans="1:21" ht="16">
      <c r="B48" s="12" t="s">
        <v>23</v>
      </c>
      <c r="C48" s="12"/>
    </row>
    <row r="49" spans="2:6" ht="14">
      <c r="B49" s="13"/>
      <c r="C49" s="14" t="s">
        <v>24</v>
      </c>
    </row>
    <row r="50" spans="2:6" ht="14">
      <c r="B50" s="16" t="s">
        <v>25</v>
      </c>
      <c r="C50" s="16" t="s">
        <v>26</v>
      </c>
      <c r="D50" s="16" t="s">
        <v>318</v>
      </c>
      <c r="E50" s="16" t="s">
        <v>27</v>
      </c>
      <c r="F50" s="16" t="s">
        <v>28</v>
      </c>
    </row>
    <row r="51" spans="2:6">
      <c r="B51" s="5" t="s">
        <v>123</v>
      </c>
      <c r="C51" s="5" t="s">
        <v>24</v>
      </c>
      <c r="D51" s="6" t="s">
        <v>151</v>
      </c>
      <c r="E51" s="6" t="s">
        <v>152</v>
      </c>
      <c r="F51" s="6" t="s">
        <v>153</v>
      </c>
    </row>
    <row r="52" spans="2:6">
      <c r="B52" s="5" t="s">
        <v>136</v>
      </c>
      <c r="C52" s="5" t="s">
        <v>24</v>
      </c>
      <c r="D52" s="6" t="s">
        <v>154</v>
      </c>
      <c r="E52" s="6" t="s">
        <v>155</v>
      </c>
      <c r="F52" s="6" t="s">
        <v>156</v>
      </c>
    </row>
    <row r="53" spans="2:6">
      <c r="B53" s="5" t="s">
        <v>99</v>
      </c>
      <c r="C53" s="5" t="s">
        <v>24</v>
      </c>
      <c r="D53" s="6" t="s">
        <v>150</v>
      </c>
      <c r="E53" s="6" t="s">
        <v>157</v>
      </c>
      <c r="F53" s="6" t="s">
        <v>158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0:R20"/>
    <mergeCell ref="A23:R23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6:R26"/>
    <mergeCell ref="A30:R30"/>
    <mergeCell ref="A35:R35"/>
    <mergeCell ref="A39:R39"/>
    <mergeCell ref="A42:R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pageSetUpPr fitToPage="1"/>
  </sheetPr>
  <dimension ref="A1:U2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44" t="s">
        <v>309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29</v>
      </c>
      <c r="B6" s="7" t="s">
        <v>11</v>
      </c>
      <c r="C6" s="7" t="s">
        <v>12</v>
      </c>
      <c r="D6" s="7" t="s">
        <v>13</v>
      </c>
      <c r="E6" s="7" t="s">
        <v>341</v>
      </c>
      <c r="F6" s="7" t="s">
        <v>14</v>
      </c>
      <c r="G6" s="17" t="s">
        <v>15</v>
      </c>
      <c r="H6" s="17" t="s">
        <v>16</v>
      </c>
      <c r="I6" s="17" t="s">
        <v>17</v>
      </c>
      <c r="J6" s="8"/>
      <c r="K6" s="17" t="s">
        <v>18</v>
      </c>
      <c r="L6" s="17" t="s">
        <v>19</v>
      </c>
      <c r="M6" s="18" t="s">
        <v>20</v>
      </c>
      <c r="N6" s="8"/>
      <c r="O6" s="17" t="s">
        <v>15</v>
      </c>
      <c r="P6" s="17" t="s">
        <v>16</v>
      </c>
      <c r="Q6" s="17" t="s">
        <v>17</v>
      </c>
      <c r="R6" s="8"/>
      <c r="S6" s="8" t="str">
        <f>"385,0"</f>
        <v>385,0</v>
      </c>
      <c r="T6" s="8" t="str">
        <f>"312,2735"</f>
        <v>312,2735</v>
      </c>
      <c r="U6" s="7" t="s">
        <v>319</v>
      </c>
    </row>
    <row r="7" spans="1:21">
      <c r="A7" s="10" t="s">
        <v>29</v>
      </c>
      <c r="B7" s="9" t="s">
        <v>11</v>
      </c>
      <c r="C7" s="9" t="s">
        <v>21</v>
      </c>
      <c r="D7" s="9" t="s">
        <v>13</v>
      </c>
      <c r="E7" s="9" t="s">
        <v>346</v>
      </c>
      <c r="F7" s="9" t="s">
        <v>14</v>
      </c>
      <c r="G7" s="19" t="s">
        <v>15</v>
      </c>
      <c r="H7" s="19" t="s">
        <v>16</v>
      </c>
      <c r="I7" s="19" t="s">
        <v>17</v>
      </c>
      <c r="J7" s="10"/>
      <c r="K7" s="19" t="s">
        <v>18</v>
      </c>
      <c r="L7" s="19" t="s">
        <v>19</v>
      </c>
      <c r="M7" s="20" t="s">
        <v>20</v>
      </c>
      <c r="N7" s="10"/>
      <c r="O7" s="19" t="s">
        <v>15</v>
      </c>
      <c r="P7" s="19" t="s">
        <v>16</v>
      </c>
      <c r="Q7" s="19" t="s">
        <v>17</v>
      </c>
      <c r="R7" s="10"/>
      <c r="S7" s="10" t="str">
        <f>"385,0"</f>
        <v>385,0</v>
      </c>
      <c r="T7" s="10" t="str">
        <f>"390,3419"</f>
        <v>390,3419</v>
      </c>
      <c r="U7" s="9" t="s">
        <v>319</v>
      </c>
    </row>
    <row r="8" spans="1:21">
      <c r="B8" s="5" t="s">
        <v>30</v>
      </c>
    </row>
    <row r="17" spans="3:6" ht="18">
      <c r="C17" s="11"/>
      <c r="D17" s="11"/>
    </row>
    <row r="18" spans="3:6" ht="16">
      <c r="C18" s="12"/>
      <c r="D18" s="12"/>
    </row>
    <row r="19" spans="3:6" ht="14">
      <c r="C19" s="13"/>
      <c r="D19" s="14"/>
    </row>
    <row r="20" spans="3:6">
      <c r="E20" s="6"/>
      <c r="F20" s="6"/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7.1640625" style="5" customWidth="1"/>
    <col min="18" max="16384" width="9.1640625" style="3"/>
  </cols>
  <sheetData>
    <row r="1" spans="1:17" s="2" customFormat="1" ht="29" customHeight="1">
      <c r="A1" s="55" t="s">
        <v>310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82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21" t="s">
        <v>29</v>
      </c>
      <c r="B6" s="15" t="s">
        <v>160</v>
      </c>
      <c r="C6" s="15" t="s">
        <v>161</v>
      </c>
      <c r="D6" s="15" t="s">
        <v>162</v>
      </c>
      <c r="E6" s="15" t="s">
        <v>341</v>
      </c>
      <c r="F6" s="15" t="s">
        <v>79</v>
      </c>
      <c r="G6" s="24" t="s">
        <v>121</v>
      </c>
      <c r="H6" s="25" t="s">
        <v>73</v>
      </c>
      <c r="I6" s="25" t="s">
        <v>73</v>
      </c>
      <c r="J6" s="21"/>
      <c r="K6" s="24" t="s">
        <v>15</v>
      </c>
      <c r="L6" s="25" t="s">
        <v>16</v>
      </c>
      <c r="M6" s="21"/>
      <c r="N6" s="21"/>
      <c r="O6" s="21" t="str">
        <f>"240,0"</f>
        <v>240,0</v>
      </c>
      <c r="P6" s="21" t="str">
        <f>"230,9040"</f>
        <v>230,9040</v>
      </c>
      <c r="Q6" s="15"/>
    </row>
    <row r="7" spans="1:17">
      <c r="B7" s="5" t="s">
        <v>30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bestFit="1" customWidth="1"/>
    <col min="14" max="16384" width="9.1640625" style="3"/>
  </cols>
  <sheetData>
    <row r="1" spans="1:13" s="2" customFormat="1" ht="29" customHeight="1">
      <c r="A1" s="44" t="s">
        <v>311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8</v>
      </c>
      <c r="H3" s="38"/>
      <c r="I3" s="38"/>
      <c r="J3" s="38"/>
      <c r="K3" s="38" t="s">
        <v>202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31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1" t="s">
        <v>29</v>
      </c>
      <c r="B6" s="15" t="s">
        <v>203</v>
      </c>
      <c r="C6" s="15" t="s">
        <v>204</v>
      </c>
      <c r="D6" s="15" t="s">
        <v>205</v>
      </c>
      <c r="E6" s="15" t="s">
        <v>341</v>
      </c>
      <c r="F6" s="15" t="s">
        <v>206</v>
      </c>
      <c r="G6" s="24" t="s">
        <v>207</v>
      </c>
      <c r="H6" s="25" t="s">
        <v>44</v>
      </c>
      <c r="I6" s="24" t="s">
        <v>44</v>
      </c>
      <c r="J6" s="21"/>
      <c r="K6" s="21" t="str">
        <f>"55,0"</f>
        <v>55,0</v>
      </c>
      <c r="L6" s="21" t="str">
        <f>"77,6765"</f>
        <v>77,6765</v>
      </c>
      <c r="M6" s="15" t="s">
        <v>320</v>
      </c>
    </row>
    <row r="7" spans="1:13">
      <c r="B7" s="5" t="s">
        <v>30</v>
      </c>
    </row>
    <row r="8" spans="1:13" ht="16">
      <c r="A8" s="35" t="s">
        <v>82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21" t="s">
        <v>29</v>
      </c>
      <c r="B9" s="15" t="s">
        <v>160</v>
      </c>
      <c r="C9" s="15" t="s">
        <v>161</v>
      </c>
      <c r="D9" s="15" t="s">
        <v>162</v>
      </c>
      <c r="E9" s="15" t="s">
        <v>341</v>
      </c>
      <c r="F9" s="15" t="s">
        <v>79</v>
      </c>
      <c r="G9" s="24" t="s">
        <v>121</v>
      </c>
      <c r="H9" s="25" t="s">
        <v>73</v>
      </c>
      <c r="I9" s="25" t="s">
        <v>73</v>
      </c>
      <c r="J9" s="21"/>
      <c r="K9" s="21" t="str">
        <f>"100,0"</f>
        <v>100,0</v>
      </c>
      <c r="L9" s="21" t="str">
        <f>"96,2100"</f>
        <v>96,2100</v>
      </c>
      <c r="M9" s="15"/>
    </row>
    <row r="10" spans="1:13">
      <c r="B10" s="5" t="s">
        <v>30</v>
      </c>
    </row>
    <row r="11" spans="1:13" ht="16">
      <c r="A11" s="35" t="s">
        <v>10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21" t="s">
        <v>29</v>
      </c>
      <c r="B12" s="15" t="s">
        <v>208</v>
      </c>
      <c r="C12" s="15" t="s">
        <v>209</v>
      </c>
      <c r="D12" s="15" t="s">
        <v>210</v>
      </c>
      <c r="E12" s="15" t="s">
        <v>341</v>
      </c>
      <c r="F12" s="15" t="s">
        <v>211</v>
      </c>
      <c r="G12" s="24" t="s">
        <v>73</v>
      </c>
      <c r="H12" s="25" t="s">
        <v>113</v>
      </c>
      <c r="I12" s="24" t="s">
        <v>113</v>
      </c>
      <c r="J12" s="21"/>
      <c r="K12" s="21" t="str">
        <f>"110,0"</f>
        <v>110,0</v>
      </c>
      <c r="L12" s="21" t="str">
        <f>"86,2620"</f>
        <v>86,2620</v>
      </c>
      <c r="M12" s="15" t="s">
        <v>321</v>
      </c>
    </row>
    <row r="13" spans="1:13">
      <c r="B13" s="5" t="s">
        <v>30</v>
      </c>
    </row>
    <row r="14" spans="1:13" ht="16">
      <c r="A14" s="35" t="s">
        <v>82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21" t="s">
        <v>29</v>
      </c>
      <c r="B15" s="15" t="s">
        <v>212</v>
      </c>
      <c r="C15" s="15" t="s">
        <v>213</v>
      </c>
      <c r="D15" s="15" t="s">
        <v>214</v>
      </c>
      <c r="E15" s="15" t="s">
        <v>341</v>
      </c>
      <c r="F15" s="15" t="s">
        <v>211</v>
      </c>
      <c r="G15" s="24" t="s">
        <v>88</v>
      </c>
      <c r="H15" s="25" t="s">
        <v>16</v>
      </c>
      <c r="I15" s="25" t="s">
        <v>16</v>
      </c>
      <c r="J15" s="21"/>
      <c r="K15" s="21" t="str">
        <f>"145,0"</f>
        <v>145,0</v>
      </c>
      <c r="L15" s="21" t="str">
        <f>"104,1970"</f>
        <v>104,1970</v>
      </c>
      <c r="M15" s="15"/>
    </row>
    <row r="16" spans="1:13">
      <c r="B16" s="5" t="s">
        <v>30</v>
      </c>
    </row>
    <row r="17" spans="1:13" ht="16">
      <c r="A17" s="35" t="s">
        <v>90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3">
      <c r="A18" s="21" t="s">
        <v>29</v>
      </c>
      <c r="B18" s="15" t="s">
        <v>215</v>
      </c>
      <c r="C18" s="15" t="s">
        <v>216</v>
      </c>
      <c r="D18" s="15" t="s">
        <v>217</v>
      </c>
      <c r="E18" s="15" t="s">
        <v>341</v>
      </c>
      <c r="F18" s="15" t="s">
        <v>35</v>
      </c>
      <c r="G18" s="24" t="s">
        <v>86</v>
      </c>
      <c r="H18" s="25" t="s">
        <v>104</v>
      </c>
      <c r="I18" s="25" t="s">
        <v>104</v>
      </c>
      <c r="J18" s="21"/>
      <c r="K18" s="21" t="str">
        <f>"130,0"</f>
        <v>130,0</v>
      </c>
      <c r="L18" s="21" t="str">
        <f>"88,6860"</f>
        <v>88,6860</v>
      </c>
      <c r="M18" s="15"/>
    </row>
    <row r="19" spans="1:13">
      <c r="B19" s="5" t="s">
        <v>30</v>
      </c>
    </row>
    <row r="20" spans="1:13" ht="16">
      <c r="A20" s="35" t="s">
        <v>108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3">
      <c r="A21" s="8" t="s">
        <v>29</v>
      </c>
      <c r="B21" s="7" t="s">
        <v>218</v>
      </c>
      <c r="C21" s="7" t="s">
        <v>219</v>
      </c>
      <c r="D21" s="7" t="s">
        <v>220</v>
      </c>
      <c r="E21" s="7" t="s">
        <v>343</v>
      </c>
      <c r="F21" s="7" t="s">
        <v>14</v>
      </c>
      <c r="G21" s="17" t="s">
        <v>89</v>
      </c>
      <c r="H21" s="18" t="s">
        <v>166</v>
      </c>
      <c r="I21" s="18" t="s">
        <v>166</v>
      </c>
      <c r="J21" s="8"/>
      <c r="K21" s="8" t="str">
        <f>"147,5"</f>
        <v>147,5</v>
      </c>
      <c r="L21" s="8" t="str">
        <f>"96,8485"</f>
        <v>96,8485</v>
      </c>
      <c r="M21" s="7" t="s">
        <v>316</v>
      </c>
    </row>
    <row r="22" spans="1:13">
      <c r="A22" s="23" t="s">
        <v>29</v>
      </c>
      <c r="B22" s="22" t="s">
        <v>221</v>
      </c>
      <c r="C22" s="22" t="s">
        <v>222</v>
      </c>
      <c r="D22" s="22" t="s">
        <v>165</v>
      </c>
      <c r="E22" s="22" t="s">
        <v>341</v>
      </c>
      <c r="F22" s="22" t="s">
        <v>223</v>
      </c>
      <c r="G22" s="26" t="s">
        <v>96</v>
      </c>
      <c r="H22" s="26" t="s">
        <v>140</v>
      </c>
      <c r="I22" s="27" t="s">
        <v>97</v>
      </c>
      <c r="J22" s="23"/>
      <c r="K22" s="23" t="str">
        <f>"175,0"</f>
        <v>175,0</v>
      </c>
      <c r="L22" s="23" t="str">
        <f>"112,4900"</f>
        <v>112,4900</v>
      </c>
      <c r="M22" s="22"/>
    </row>
    <row r="23" spans="1:13">
      <c r="A23" s="23" t="s">
        <v>159</v>
      </c>
      <c r="B23" s="22" t="s">
        <v>224</v>
      </c>
      <c r="C23" s="22" t="s">
        <v>225</v>
      </c>
      <c r="D23" s="22" t="s">
        <v>226</v>
      </c>
      <c r="E23" s="22" t="s">
        <v>341</v>
      </c>
      <c r="F23" s="22" t="s">
        <v>223</v>
      </c>
      <c r="G23" s="26" t="s">
        <v>89</v>
      </c>
      <c r="H23" s="27" t="s">
        <v>17</v>
      </c>
      <c r="I23" s="27" t="s">
        <v>17</v>
      </c>
      <c r="J23" s="23"/>
      <c r="K23" s="23" t="str">
        <f>"147,5"</f>
        <v>147,5</v>
      </c>
      <c r="L23" s="23" t="str">
        <f>"94,2673"</f>
        <v>94,2673</v>
      </c>
      <c r="M23" s="22" t="s">
        <v>321</v>
      </c>
    </row>
    <row r="24" spans="1:13">
      <c r="A24" s="10" t="s">
        <v>29</v>
      </c>
      <c r="B24" s="9" t="s">
        <v>227</v>
      </c>
      <c r="C24" s="9" t="s">
        <v>228</v>
      </c>
      <c r="D24" s="9" t="s">
        <v>229</v>
      </c>
      <c r="E24" s="9" t="s">
        <v>344</v>
      </c>
      <c r="F24" s="9" t="s">
        <v>79</v>
      </c>
      <c r="G24" s="19" t="s">
        <v>88</v>
      </c>
      <c r="H24" s="20" t="s">
        <v>16</v>
      </c>
      <c r="I24" s="20" t="s">
        <v>16</v>
      </c>
      <c r="J24" s="10"/>
      <c r="K24" s="10" t="str">
        <f>"145,0"</f>
        <v>145,0</v>
      </c>
      <c r="L24" s="10" t="str">
        <f>"98,4602"</f>
        <v>98,4602</v>
      </c>
      <c r="M24" s="9" t="s">
        <v>322</v>
      </c>
    </row>
    <row r="25" spans="1:13">
      <c r="B25" s="5" t="s">
        <v>30</v>
      </c>
    </row>
    <row r="26" spans="1:13" ht="16">
      <c r="A26" s="35" t="s">
        <v>122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3">
      <c r="A27" s="8" t="s">
        <v>29</v>
      </c>
      <c r="B27" s="7" t="s">
        <v>230</v>
      </c>
      <c r="C27" s="7" t="s">
        <v>231</v>
      </c>
      <c r="D27" s="7" t="s">
        <v>232</v>
      </c>
      <c r="E27" s="7" t="s">
        <v>341</v>
      </c>
      <c r="F27" s="7" t="s">
        <v>233</v>
      </c>
      <c r="G27" s="17" t="s">
        <v>234</v>
      </c>
      <c r="H27" s="17" t="s">
        <v>139</v>
      </c>
      <c r="I27" s="17" t="s">
        <v>128</v>
      </c>
      <c r="J27" s="8"/>
      <c r="K27" s="8" t="str">
        <f>"167,5"</f>
        <v>167,5</v>
      </c>
      <c r="L27" s="8" t="str">
        <f>"103,0460"</f>
        <v>103,0460</v>
      </c>
      <c r="M27" s="7"/>
    </row>
    <row r="28" spans="1:13">
      <c r="A28" s="10" t="s">
        <v>29</v>
      </c>
      <c r="B28" s="9" t="s">
        <v>235</v>
      </c>
      <c r="C28" s="9" t="s">
        <v>236</v>
      </c>
      <c r="D28" s="9" t="s">
        <v>237</v>
      </c>
      <c r="E28" s="9" t="s">
        <v>344</v>
      </c>
      <c r="F28" s="9" t="s">
        <v>206</v>
      </c>
      <c r="G28" s="20" t="s">
        <v>16</v>
      </c>
      <c r="H28" s="19" t="s">
        <v>16</v>
      </c>
      <c r="I28" s="19" t="s">
        <v>94</v>
      </c>
      <c r="J28" s="10"/>
      <c r="K28" s="10" t="str">
        <f>"160,0"</f>
        <v>160,0</v>
      </c>
      <c r="L28" s="10" t="str">
        <f>"97,8880"</f>
        <v>97,8880</v>
      </c>
      <c r="M28" s="9"/>
    </row>
    <row r="29" spans="1:13">
      <c r="B29" s="5" t="s">
        <v>30</v>
      </c>
    </row>
    <row r="30" spans="1:13" ht="16">
      <c r="A30" s="35" t="s">
        <v>238</v>
      </c>
      <c r="B30" s="35"/>
      <c r="C30" s="35"/>
      <c r="D30" s="35"/>
      <c r="E30" s="35"/>
      <c r="F30" s="35"/>
      <c r="G30" s="35"/>
      <c r="H30" s="35"/>
      <c r="I30" s="35"/>
      <c r="J30" s="35"/>
    </row>
    <row r="31" spans="1:13">
      <c r="A31" s="21" t="s">
        <v>29</v>
      </c>
      <c r="B31" s="15" t="s">
        <v>239</v>
      </c>
      <c r="C31" s="15" t="s">
        <v>240</v>
      </c>
      <c r="D31" s="15" t="s">
        <v>241</v>
      </c>
      <c r="E31" s="15" t="s">
        <v>341</v>
      </c>
      <c r="F31" s="15" t="s">
        <v>35</v>
      </c>
      <c r="G31" s="24" t="s">
        <v>97</v>
      </c>
      <c r="H31" s="24" t="s">
        <v>98</v>
      </c>
      <c r="I31" s="25" t="s">
        <v>102</v>
      </c>
      <c r="J31" s="21"/>
      <c r="K31" s="21" t="str">
        <f>"190,0"</f>
        <v>190,0</v>
      </c>
      <c r="L31" s="21" t="str">
        <f>"109,1360"</f>
        <v>109,1360</v>
      </c>
      <c r="M31" s="15" t="s">
        <v>56</v>
      </c>
    </row>
    <row r="32" spans="1:13">
      <c r="B32" s="5" t="s">
        <v>30</v>
      </c>
    </row>
    <row r="33" spans="2:6">
      <c r="B33" s="5" t="s">
        <v>30</v>
      </c>
    </row>
    <row r="34" spans="2:6">
      <c r="B34" s="5" t="s">
        <v>30</v>
      </c>
    </row>
    <row r="35" spans="2:6" ht="18">
      <c r="B35" s="11" t="s">
        <v>22</v>
      </c>
      <c r="C35" s="11"/>
    </row>
    <row r="36" spans="2:6" ht="16">
      <c r="B36" s="12" t="s">
        <v>23</v>
      </c>
      <c r="C36" s="12"/>
      <c r="F36" s="3"/>
    </row>
    <row r="37" spans="2:6" ht="14">
      <c r="B37" s="13"/>
      <c r="C37" s="14" t="s">
        <v>24</v>
      </c>
      <c r="F37" s="3"/>
    </row>
    <row r="38" spans="2:6" ht="14">
      <c r="B38" s="16" t="s">
        <v>25</v>
      </c>
      <c r="C38" s="16" t="s">
        <v>26</v>
      </c>
      <c r="D38" s="16" t="s">
        <v>318</v>
      </c>
      <c r="E38" s="16" t="s">
        <v>201</v>
      </c>
      <c r="F38" s="16" t="s">
        <v>28</v>
      </c>
    </row>
    <row r="39" spans="2:6">
      <c r="B39" s="5" t="s">
        <v>221</v>
      </c>
      <c r="C39" s="5" t="s">
        <v>24</v>
      </c>
      <c r="D39" s="6" t="s">
        <v>149</v>
      </c>
      <c r="E39" s="6" t="s">
        <v>140</v>
      </c>
      <c r="F39" s="6" t="s">
        <v>242</v>
      </c>
    </row>
    <row r="40" spans="2:6">
      <c r="B40" s="5" t="s">
        <v>239</v>
      </c>
      <c r="C40" s="5" t="s">
        <v>24</v>
      </c>
      <c r="D40" s="6" t="s">
        <v>243</v>
      </c>
      <c r="E40" s="6" t="s">
        <v>98</v>
      </c>
      <c r="F40" s="6" t="s">
        <v>244</v>
      </c>
    </row>
    <row r="41" spans="2:6">
      <c r="B41" s="5" t="s">
        <v>212</v>
      </c>
      <c r="C41" s="5" t="s">
        <v>24</v>
      </c>
      <c r="D41" s="6" t="s">
        <v>168</v>
      </c>
      <c r="E41" s="6" t="s">
        <v>88</v>
      </c>
      <c r="F41" s="6" t="s">
        <v>245</v>
      </c>
    </row>
    <row r="42" spans="2:6">
      <c r="B42" s="5" t="s">
        <v>30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B3:B4"/>
    <mergeCell ref="A8:J8"/>
    <mergeCell ref="A11:J11"/>
    <mergeCell ref="A14:J14"/>
    <mergeCell ref="A17:J17"/>
    <mergeCell ref="A20:J20"/>
    <mergeCell ref="A26:J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8.33203125" style="5" bestFit="1" customWidth="1"/>
    <col min="14" max="16384" width="9.1640625" style="3"/>
  </cols>
  <sheetData>
    <row r="1" spans="1:13" s="2" customFormat="1" ht="29" customHeight="1">
      <c r="A1" s="44" t="s">
        <v>312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8</v>
      </c>
      <c r="H3" s="38"/>
      <c r="I3" s="38"/>
      <c r="J3" s="38"/>
      <c r="K3" s="38" t="s">
        <v>202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45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1" t="s">
        <v>29</v>
      </c>
      <c r="B6" s="15" t="s">
        <v>169</v>
      </c>
      <c r="C6" s="15" t="s">
        <v>170</v>
      </c>
      <c r="D6" s="15" t="s">
        <v>171</v>
      </c>
      <c r="E6" s="15" t="s">
        <v>341</v>
      </c>
      <c r="F6" s="15" t="s">
        <v>14</v>
      </c>
      <c r="G6" s="24" t="s">
        <v>37</v>
      </c>
      <c r="H6" s="24" t="s">
        <v>38</v>
      </c>
      <c r="I6" s="21"/>
      <c r="J6" s="21"/>
      <c r="K6" s="21" t="str">
        <f>"42,5"</f>
        <v>42,5</v>
      </c>
      <c r="L6" s="21" t="str">
        <f>"54,1875"</f>
        <v>54,1875</v>
      </c>
      <c r="M6" s="15" t="s">
        <v>316</v>
      </c>
    </row>
    <row r="7" spans="1:13">
      <c r="B7" s="5" t="s">
        <v>30</v>
      </c>
    </row>
    <row r="8" spans="1:13" ht="16">
      <c r="A8" s="35" t="s">
        <v>57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21" t="s">
        <v>29</v>
      </c>
      <c r="B9" s="15" t="s">
        <v>172</v>
      </c>
      <c r="C9" s="15" t="s">
        <v>173</v>
      </c>
      <c r="D9" s="15" t="s">
        <v>174</v>
      </c>
      <c r="E9" s="15" t="s">
        <v>341</v>
      </c>
      <c r="F9" s="15" t="s">
        <v>175</v>
      </c>
      <c r="G9" s="24" t="s">
        <v>64</v>
      </c>
      <c r="H9" s="25" t="s">
        <v>65</v>
      </c>
      <c r="I9" s="25" t="s">
        <v>65</v>
      </c>
      <c r="J9" s="21"/>
      <c r="K9" s="21" t="str">
        <f>"65,0"</f>
        <v>65,0</v>
      </c>
      <c r="L9" s="21" t="str">
        <f>"76,4790"</f>
        <v>76,4790</v>
      </c>
      <c r="M9" s="15" t="s">
        <v>323</v>
      </c>
    </row>
    <row r="10" spans="1:13">
      <c r="B10" s="5" t="s">
        <v>30</v>
      </c>
    </row>
    <row r="11" spans="1:13" ht="16">
      <c r="A11" s="35" t="s">
        <v>90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8" t="s">
        <v>29</v>
      </c>
      <c r="B12" s="7" t="s">
        <v>176</v>
      </c>
      <c r="C12" s="7" t="s">
        <v>177</v>
      </c>
      <c r="D12" s="7" t="s">
        <v>178</v>
      </c>
      <c r="E12" s="7" t="s">
        <v>341</v>
      </c>
      <c r="F12" s="7" t="s">
        <v>179</v>
      </c>
      <c r="G12" s="17" t="s">
        <v>16</v>
      </c>
      <c r="H12" s="18" t="s">
        <v>17</v>
      </c>
      <c r="I12" s="18" t="s">
        <v>17</v>
      </c>
      <c r="J12" s="8"/>
      <c r="K12" s="8" t="str">
        <f>"150,0"</f>
        <v>150,0</v>
      </c>
      <c r="L12" s="8" t="str">
        <f>"104,4450"</f>
        <v>104,4450</v>
      </c>
      <c r="M12" s="7"/>
    </row>
    <row r="13" spans="1:13">
      <c r="A13" s="23" t="s">
        <v>159</v>
      </c>
      <c r="B13" s="22" t="s">
        <v>180</v>
      </c>
      <c r="C13" s="22" t="s">
        <v>181</v>
      </c>
      <c r="D13" s="22" t="s">
        <v>182</v>
      </c>
      <c r="E13" s="22" t="s">
        <v>341</v>
      </c>
      <c r="F13" s="22" t="s">
        <v>79</v>
      </c>
      <c r="G13" s="26" t="s">
        <v>183</v>
      </c>
      <c r="H13" s="26" t="s">
        <v>62</v>
      </c>
      <c r="I13" s="26" t="s">
        <v>67</v>
      </c>
      <c r="J13" s="23"/>
      <c r="K13" s="23" t="str">
        <f>"127,5"</f>
        <v>127,5</v>
      </c>
      <c r="L13" s="23" t="str">
        <f>"86,0497"</f>
        <v>86,0497</v>
      </c>
      <c r="M13" s="22" t="s">
        <v>324</v>
      </c>
    </row>
    <row r="14" spans="1:13">
      <c r="A14" s="10" t="s">
        <v>29</v>
      </c>
      <c r="B14" s="9" t="s">
        <v>176</v>
      </c>
      <c r="C14" s="9" t="s">
        <v>184</v>
      </c>
      <c r="D14" s="9" t="s">
        <v>178</v>
      </c>
      <c r="E14" s="9" t="s">
        <v>344</v>
      </c>
      <c r="F14" s="9" t="s">
        <v>179</v>
      </c>
      <c r="G14" s="19" t="s">
        <v>16</v>
      </c>
      <c r="H14" s="20" t="s">
        <v>17</v>
      </c>
      <c r="I14" s="20" t="s">
        <v>17</v>
      </c>
      <c r="J14" s="10"/>
      <c r="K14" s="10" t="str">
        <f>"150,0"</f>
        <v>150,0</v>
      </c>
      <c r="L14" s="10" t="str">
        <f>"116,3517"</f>
        <v>116,3517</v>
      </c>
      <c r="M14" s="9"/>
    </row>
    <row r="15" spans="1:13">
      <c r="B15" s="5" t="s">
        <v>30</v>
      </c>
    </row>
    <row r="16" spans="1:13" ht="16">
      <c r="A16" s="35" t="s">
        <v>108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3">
      <c r="A17" s="8" t="s">
        <v>29</v>
      </c>
      <c r="B17" s="7" t="s">
        <v>185</v>
      </c>
      <c r="C17" s="7" t="s">
        <v>186</v>
      </c>
      <c r="D17" s="7" t="s">
        <v>187</v>
      </c>
      <c r="E17" s="7" t="s">
        <v>341</v>
      </c>
      <c r="F17" s="7" t="s">
        <v>79</v>
      </c>
      <c r="G17" s="17" t="s">
        <v>188</v>
      </c>
      <c r="H17" s="17" t="s">
        <v>98</v>
      </c>
      <c r="I17" s="18" t="s">
        <v>189</v>
      </c>
      <c r="J17" s="8"/>
      <c r="K17" s="8" t="str">
        <f>"190,0"</f>
        <v>190,0</v>
      </c>
      <c r="L17" s="8" t="str">
        <f>"121,7900"</f>
        <v>121,7900</v>
      </c>
      <c r="M17" s="7" t="s">
        <v>325</v>
      </c>
    </row>
    <row r="18" spans="1:13">
      <c r="A18" s="23" t="s">
        <v>159</v>
      </c>
      <c r="B18" s="22" t="s">
        <v>190</v>
      </c>
      <c r="C18" s="22" t="s">
        <v>191</v>
      </c>
      <c r="D18" s="22" t="s">
        <v>192</v>
      </c>
      <c r="E18" s="22" t="s">
        <v>341</v>
      </c>
      <c r="F18" s="22" t="s">
        <v>35</v>
      </c>
      <c r="G18" s="26" t="s">
        <v>16</v>
      </c>
      <c r="H18" s="26" t="s">
        <v>94</v>
      </c>
      <c r="I18" s="27" t="s">
        <v>96</v>
      </c>
      <c r="J18" s="23"/>
      <c r="K18" s="23" t="str">
        <f>"160,0"</f>
        <v>160,0</v>
      </c>
      <c r="L18" s="23" t="str">
        <f>"104,2400"</f>
        <v>104,2400</v>
      </c>
      <c r="M18" s="22" t="s">
        <v>56</v>
      </c>
    </row>
    <row r="19" spans="1:13">
      <c r="A19" s="23" t="s">
        <v>29</v>
      </c>
      <c r="B19" s="22" t="s">
        <v>185</v>
      </c>
      <c r="C19" s="22" t="s">
        <v>193</v>
      </c>
      <c r="D19" s="22" t="s">
        <v>187</v>
      </c>
      <c r="E19" s="22" t="s">
        <v>344</v>
      </c>
      <c r="F19" s="22" t="s">
        <v>79</v>
      </c>
      <c r="G19" s="26" t="s">
        <v>188</v>
      </c>
      <c r="H19" s="26" t="s">
        <v>98</v>
      </c>
      <c r="I19" s="27" t="s">
        <v>189</v>
      </c>
      <c r="J19" s="23"/>
      <c r="K19" s="23" t="str">
        <f>"190,0"</f>
        <v>190,0</v>
      </c>
      <c r="L19" s="23" t="str">
        <f>"123,4951"</f>
        <v>123,4951</v>
      </c>
      <c r="M19" s="22" t="s">
        <v>325</v>
      </c>
    </row>
    <row r="20" spans="1:13">
      <c r="A20" s="10" t="s">
        <v>159</v>
      </c>
      <c r="B20" s="9" t="s">
        <v>194</v>
      </c>
      <c r="C20" s="9" t="s">
        <v>195</v>
      </c>
      <c r="D20" s="9" t="s">
        <v>196</v>
      </c>
      <c r="E20" s="9" t="s">
        <v>344</v>
      </c>
      <c r="F20" s="9" t="s">
        <v>175</v>
      </c>
      <c r="G20" s="19" t="s">
        <v>113</v>
      </c>
      <c r="H20" s="19" t="s">
        <v>66</v>
      </c>
      <c r="I20" s="10"/>
      <c r="J20" s="10"/>
      <c r="K20" s="10" t="str">
        <f>"120,0"</f>
        <v>120,0</v>
      </c>
      <c r="L20" s="10" t="str">
        <f>"77,7146"</f>
        <v>77,7146</v>
      </c>
      <c r="M20" s="9" t="s">
        <v>326</v>
      </c>
    </row>
    <row r="21" spans="1:13">
      <c r="B21" s="5" t="s">
        <v>30</v>
      </c>
    </row>
    <row r="22" spans="1:13" ht="16">
      <c r="A22" s="35" t="s">
        <v>122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3">
      <c r="A23" s="21" t="s">
        <v>29</v>
      </c>
      <c r="B23" s="15" t="s">
        <v>197</v>
      </c>
      <c r="C23" s="15" t="s">
        <v>198</v>
      </c>
      <c r="D23" s="15" t="s">
        <v>199</v>
      </c>
      <c r="E23" s="15" t="s">
        <v>341</v>
      </c>
      <c r="F23" s="15" t="s">
        <v>200</v>
      </c>
      <c r="G23" s="24" t="s">
        <v>140</v>
      </c>
      <c r="H23" s="25" t="s">
        <v>188</v>
      </c>
      <c r="I23" s="24" t="s">
        <v>188</v>
      </c>
      <c r="J23" s="21"/>
      <c r="K23" s="21" t="str">
        <f>"185,0"</f>
        <v>185,0</v>
      </c>
      <c r="L23" s="21" t="str">
        <f>"116,1060"</f>
        <v>116,1060</v>
      </c>
      <c r="M23" s="15" t="s">
        <v>327</v>
      </c>
    </row>
    <row r="24" spans="1:13">
      <c r="B24" s="5" t="s">
        <v>30</v>
      </c>
    </row>
    <row r="25" spans="1:13">
      <c r="B25" s="5" t="s">
        <v>30</v>
      </c>
    </row>
    <row r="26" spans="1:13">
      <c r="B26" s="5" t="s">
        <v>30</v>
      </c>
    </row>
    <row r="27" spans="1:13">
      <c r="B27" s="5" t="s">
        <v>30</v>
      </c>
    </row>
    <row r="28" spans="1:13">
      <c r="B28" s="5" t="s">
        <v>30</v>
      </c>
    </row>
    <row r="29" spans="1:13">
      <c r="B29" s="5" t="s">
        <v>30</v>
      </c>
    </row>
    <row r="30" spans="1:13">
      <c r="B30" s="5" t="s">
        <v>30</v>
      </c>
    </row>
    <row r="31" spans="1:13">
      <c r="B31" s="5" t="s">
        <v>30</v>
      </c>
    </row>
    <row r="33" spans="3:6" ht="18">
      <c r="C33" s="11"/>
      <c r="D33" s="11"/>
    </row>
    <row r="34" spans="3:6" ht="16">
      <c r="C34" s="12"/>
      <c r="D34" s="12"/>
    </row>
    <row r="35" spans="3:6" ht="14">
      <c r="C35" s="13"/>
      <c r="D35" s="14"/>
    </row>
    <row r="36" spans="3:6">
      <c r="E36" s="6"/>
      <c r="F36" s="6"/>
    </row>
    <row r="37" spans="3:6">
      <c r="E37" s="6"/>
      <c r="F37" s="6"/>
    </row>
    <row r="38" spans="3:6">
      <c r="E38" s="6"/>
      <c r="F38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A22:J22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workbookViewId="0">
      <selection activeCell="E3" sqref="E3:E4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44" t="s">
        <v>313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9</v>
      </c>
      <c r="H3" s="38"/>
      <c r="I3" s="38"/>
      <c r="J3" s="38"/>
      <c r="K3" s="38" t="s">
        <v>202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258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1" t="s">
        <v>29</v>
      </c>
      <c r="B6" s="15" t="s">
        <v>259</v>
      </c>
      <c r="C6" s="15" t="s">
        <v>260</v>
      </c>
      <c r="D6" s="15" t="s">
        <v>261</v>
      </c>
      <c r="E6" s="15" t="s">
        <v>341</v>
      </c>
      <c r="F6" s="15" t="s">
        <v>35</v>
      </c>
      <c r="G6" s="25" t="s">
        <v>81</v>
      </c>
      <c r="H6" s="24" t="s">
        <v>81</v>
      </c>
      <c r="I6" s="25" t="s">
        <v>73</v>
      </c>
      <c r="J6" s="21"/>
      <c r="K6" s="21" t="str">
        <f>"95,0"</f>
        <v>95,0</v>
      </c>
      <c r="L6" s="21" t="str">
        <f>"126,3975"</f>
        <v>126,3975</v>
      </c>
      <c r="M6" s="15" t="s">
        <v>56</v>
      </c>
    </row>
    <row r="7" spans="1:13">
      <c r="B7" s="5" t="s">
        <v>30</v>
      </c>
    </row>
    <row r="8" spans="1:13" ht="16">
      <c r="A8" s="35" t="s">
        <v>69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8" t="s">
        <v>29</v>
      </c>
      <c r="B9" s="7" t="s">
        <v>262</v>
      </c>
      <c r="C9" s="7" t="s">
        <v>263</v>
      </c>
      <c r="D9" s="7" t="s">
        <v>264</v>
      </c>
      <c r="E9" s="7" t="s">
        <v>341</v>
      </c>
      <c r="F9" s="7" t="s">
        <v>175</v>
      </c>
      <c r="G9" s="17" t="s">
        <v>63</v>
      </c>
      <c r="H9" s="18" t="s">
        <v>68</v>
      </c>
      <c r="I9" s="18" t="s">
        <v>68</v>
      </c>
      <c r="J9" s="8"/>
      <c r="K9" s="8" t="str">
        <f>"125,0"</f>
        <v>125,0</v>
      </c>
      <c r="L9" s="8" t="str">
        <f>"139,5375"</f>
        <v>139,5375</v>
      </c>
      <c r="M9" s="7" t="s">
        <v>250</v>
      </c>
    </row>
    <row r="10" spans="1:13">
      <c r="A10" s="10" t="s">
        <v>159</v>
      </c>
      <c r="B10" s="9" t="s">
        <v>265</v>
      </c>
      <c r="C10" s="9" t="s">
        <v>266</v>
      </c>
      <c r="D10" s="9" t="s">
        <v>267</v>
      </c>
      <c r="E10" s="9" t="s">
        <v>341</v>
      </c>
      <c r="F10" s="9" t="s">
        <v>79</v>
      </c>
      <c r="G10" s="19" t="s">
        <v>80</v>
      </c>
      <c r="H10" s="19" t="s">
        <v>268</v>
      </c>
      <c r="I10" s="19" t="s">
        <v>269</v>
      </c>
      <c r="J10" s="10"/>
      <c r="K10" s="10" t="str">
        <f>"102,5"</f>
        <v>102,5</v>
      </c>
      <c r="L10" s="10" t="str">
        <f>"115,6303"</f>
        <v>115,6303</v>
      </c>
      <c r="M10" s="9"/>
    </row>
    <row r="11" spans="1:13">
      <c r="B11" s="5" t="s">
        <v>30</v>
      </c>
    </row>
    <row r="12" spans="1:13" ht="16">
      <c r="A12" s="35" t="s">
        <v>82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3">
      <c r="A13" s="21" t="s">
        <v>29</v>
      </c>
      <c r="B13" s="15" t="s">
        <v>160</v>
      </c>
      <c r="C13" s="15" t="s">
        <v>161</v>
      </c>
      <c r="D13" s="15" t="s">
        <v>162</v>
      </c>
      <c r="E13" s="15" t="s">
        <v>341</v>
      </c>
      <c r="F13" s="15" t="s">
        <v>79</v>
      </c>
      <c r="G13" s="24" t="s">
        <v>15</v>
      </c>
      <c r="H13" s="25" t="s">
        <v>16</v>
      </c>
      <c r="I13" s="21"/>
      <c r="J13" s="21"/>
      <c r="K13" s="21" t="str">
        <f>"140,0"</f>
        <v>140,0</v>
      </c>
      <c r="L13" s="21" t="str">
        <f>"134,6940"</f>
        <v>134,6940</v>
      </c>
      <c r="M13" s="15"/>
    </row>
    <row r="14" spans="1:13">
      <c r="B14" s="5" t="s">
        <v>30</v>
      </c>
    </row>
    <row r="15" spans="1:13" ht="16">
      <c r="A15" s="35" t="s">
        <v>69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3">
      <c r="A16" s="21" t="s">
        <v>29</v>
      </c>
      <c r="B16" s="15" t="s">
        <v>270</v>
      </c>
      <c r="C16" s="15" t="s">
        <v>271</v>
      </c>
      <c r="D16" s="15" t="s">
        <v>272</v>
      </c>
      <c r="E16" s="15" t="s">
        <v>341</v>
      </c>
      <c r="F16" s="15" t="s">
        <v>35</v>
      </c>
      <c r="G16" s="25" t="s">
        <v>97</v>
      </c>
      <c r="H16" s="24" t="s">
        <v>97</v>
      </c>
      <c r="I16" s="24" t="s">
        <v>273</v>
      </c>
      <c r="J16" s="21"/>
      <c r="K16" s="21" t="str">
        <f>"187,5"</f>
        <v>187,5</v>
      </c>
      <c r="L16" s="21" t="str">
        <f>"162,9188"</f>
        <v>162,9188</v>
      </c>
      <c r="M16" s="15" t="s">
        <v>56</v>
      </c>
    </row>
    <row r="17" spans="1:13">
      <c r="B17" s="5" t="s">
        <v>30</v>
      </c>
    </row>
    <row r="18" spans="1:13" ht="16">
      <c r="A18" s="35" t="s">
        <v>90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3">
      <c r="A19" s="8" t="s">
        <v>29</v>
      </c>
      <c r="B19" s="7" t="s">
        <v>274</v>
      </c>
      <c r="C19" s="7" t="s">
        <v>275</v>
      </c>
      <c r="D19" s="7" t="s">
        <v>276</v>
      </c>
      <c r="E19" s="7" t="s">
        <v>341</v>
      </c>
      <c r="F19" s="7" t="s">
        <v>79</v>
      </c>
      <c r="G19" s="17" t="s">
        <v>97</v>
      </c>
      <c r="H19" s="18" t="s">
        <v>98</v>
      </c>
      <c r="I19" s="17" t="s">
        <v>98</v>
      </c>
      <c r="J19" s="8"/>
      <c r="K19" s="8" t="str">
        <f>"190,0"</f>
        <v>190,0</v>
      </c>
      <c r="L19" s="8" t="str">
        <f>"127,8510"</f>
        <v>127,8510</v>
      </c>
      <c r="M19" s="7" t="s">
        <v>322</v>
      </c>
    </row>
    <row r="20" spans="1:13">
      <c r="A20" s="10" t="s">
        <v>159</v>
      </c>
      <c r="B20" s="9" t="s">
        <v>277</v>
      </c>
      <c r="C20" s="9" t="s">
        <v>278</v>
      </c>
      <c r="D20" s="9" t="s">
        <v>279</v>
      </c>
      <c r="E20" s="9" t="s">
        <v>341</v>
      </c>
      <c r="F20" s="9" t="s">
        <v>35</v>
      </c>
      <c r="G20" s="19" t="s">
        <v>94</v>
      </c>
      <c r="H20" s="19" t="s">
        <v>96</v>
      </c>
      <c r="I20" s="20" t="s">
        <v>98</v>
      </c>
      <c r="J20" s="10"/>
      <c r="K20" s="10" t="str">
        <f>"170,0"</f>
        <v>170,0</v>
      </c>
      <c r="L20" s="10" t="str">
        <f>"114,2230"</f>
        <v>114,2230</v>
      </c>
      <c r="M20" s="9" t="s">
        <v>328</v>
      </c>
    </row>
    <row r="21" spans="1:13">
      <c r="B21" s="5" t="s">
        <v>30</v>
      </c>
    </row>
    <row r="22" spans="1:13" ht="16">
      <c r="A22" s="35" t="s">
        <v>108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3">
      <c r="A23" s="21" t="s">
        <v>29</v>
      </c>
      <c r="B23" s="15" t="s">
        <v>280</v>
      </c>
      <c r="C23" s="15" t="s">
        <v>281</v>
      </c>
      <c r="D23" s="15" t="s">
        <v>282</v>
      </c>
      <c r="E23" s="15" t="s">
        <v>341</v>
      </c>
      <c r="F23" s="15" t="s">
        <v>35</v>
      </c>
      <c r="G23" s="24" t="s">
        <v>107</v>
      </c>
      <c r="H23" s="24" t="s">
        <v>117</v>
      </c>
      <c r="I23" s="25" t="s">
        <v>126</v>
      </c>
      <c r="J23" s="21"/>
      <c r="K23" s="21" t="str">
        <f>"245,0"</f>
        <v>245,0</v>
      </c>
      <c r="L23" s="21" t="str">
        <f>"158,2455"</f>
        <v>158,2455</v>
      </c>
      <c r="M23" s="15" t="s">
        <v>56</v>
      </c>
    </row>
    <row r="24" spans="1:13">
      <c r="B24" s="5" t="s">
        <v>30</v>
      </c>
    </row>
    <row r="25" spans="1:13">
      <c r="B25" s="5" t="s">
        <v>30</v>
      </c>
    </row>
    <row r="26" spans="1:13">
      <c r="B26" s="5" t="s">
        <v>30</v>
      </c>
    </row>
    <row r="27" spans="1:13">
      <c r="B27" s="5" t="s">
        <v>30</v>
      </c>
    </row>
    <row r="28" spans="1:13">
      <c r="B28" s="5" t="s">
        <v>30</v>
      </c>
    </row>
    <row r="29" spans="1:13">
      <c r="B29" s="5" t="s">
        <v>30</v>
      </c>
    </row>
    <row r="30" spans="1:13">
      <c r="B30" s="5" t="s">
        <v>30</v>
      </c>
    </row>
    <row r="31" spans="1:13">
      <c r="B31" s="5" t="s">
        <v>30</v>
      </c>
    </row>
    <row r="32" spans="1:13">
      <c r="B32" s="5" t="s">
        <v>30</v>
      </c>
    </row>
    <row r="33" spans="2:6" ht="18">
      <c r="B33" s="5" t="s">
        <v>30</v>
      </c>
      <c r="C33" s="11"/>
      <c r="D33" s="11"/>
    </row>
    <row r="34" spans="2:6" ht="16">
      <c r="B34" s="5" t="s">
        <v>30</v>
      </c>
      <c r="C34" s="12"/>
      <c r="D34" s="12"/>
    </row>
    <row r="35" spans="2:6" ht="14">
      <c r="B35" s="5" t="s">
        <v>30</v>
      </c>
      <c r="C35" s="13"/>
      <c r="D35" s="14"/>
    </row>
    <row r="36" spans="2:6">
      <c r="B36" s="5" t="s">
        <v>30</v>
      </c>
      <c r="E36" s="6"/>
      <c r="F36" s="6"/>
    </row>
    <row r="37" spans="2:6">
      <c r="B37" s="5" t="s">
        <v>30</v>
      </c>
      <c r="E37" s="6"/>
      <c r="F37" s="6"/>
    </row>
    <row r="38" spans="2:6">
      <c r="B38" s="5" t="s">
        <v>30</v>
      </c>
      <c r="E38" s="6"/>
      <c r="F38" s="6"/>
    </row>
    <row r="39" spans="2:6">
      <c r="B39" s="5" t="s">
        <v>30</v>
      </c>
    </row>
    <row r="40" spans="2:6">
      <c r="B40" s="5" t="s">
        <v>30</v>
      </c>
    </row>
    <row r="41" spans="2:6" ht="16">
      <c r="B41" s="5" t="s">
        <v>30</v>
      </c>
      <c r="C41" s="12"/>
      <c r="D41" s="12"/>
    </row>
    <row r="42" spans="2:6" ht="14">
      <c r="B42" s="5" t="s">
        <v>30</v>
      </c>
      <c r="C42" s="13"/>
      <c r="D42" s="14"/>
    </row>
    <row r="43" spans="2:6">
      <c r="B43" s="5" t="s">
        <v>30</v>
      </c>
      <c r="E43" s="6"/>
      <c r="F43" s="6"/>
    </row>
    <row r="44" spans="2:6">
      <c r="B44" s="5" t="s">
        <v>30</v>
      </c>
      <c r="E44" s="6"/>
      <c r="F44" s="6"/>
    </row>
    <row r="45" spans="2:6">
      <c r="B45" s="5" t="s">
        <v>30</v>
      </c>
      <c r="E45" s="6"/>
      <c r="F45" s="6"/>
    </row>
    <row r="46" spans="2:6">
      <c r="B46" s="5" t="s">
        <v>30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8:J8"/>
    <mergeCell ref="A12:J12"/>
    <mergeCell ref="A15:J15"/>
    <mergeCell ref="A18:J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4" t="s">
        <v>314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338</v>
      </c>
      <c r="B3" s="36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9</v>
      </c>
      <c r="H3" s="38"/>
      <c r="I3" s="38"/>
      <c r="J3" s="38"/>
      <c r="K3" s="38" t="s">
        <v>202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90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1" t="s">
        <v>29</v>
      </c>
      <c r="B6" s="15" t="s">
        <v>246</v>
      </c>
      <c r="C6" s="15" t="s">
        <v>247</v>
      </c>
      <c r="D6" s="15" t="s">
        <v>248</v>
      </c>
      <c r="E6" s="15" t="s">
        <v>344</v>
      </c>
      <c r="F6" s="15" t="s">
        <v>175</v>
      </c>
      <c r="G6" s="24" t="s">
        <v>249</v>
      </c>
      <c r="H6" s="24" t="s">
        <v>64</v>
      </c>
      <c r="I6" s="24" t="s">
        <v>18</v>
      </c>
      <c r="J6" s="21"/>
      <c r="K6" s="21" t="str">
        <f>"70,0"</f>
        <v>70,0</v>
      </c>
      <c r="L6" s="21" t="str">
        <f>"74,4777"</f>
        <v>74,4777</v>
      </c>
      <c r="M6" s="15" t="s">
        <v>250</v>
      </c>
    </row>
    <row r="7" spans="1:13">
      <c r="B7" s="5" t="s">
        <v>30</v>
      </c>
    </row>
    <row r="8" spans="1:13" ht="16">
      <c r="A8" s="35" t="s">
        <v>45</v>
      </c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21" t="s">
        <v>29</v>
      </c>
      <c r="B9" s="15" t="s">
        <v>251</v>
      </c>
      <c r="C9" s="15" t="s">
        <v>252</v>
      </c>
      <c r="D9" s="15" t="s">
        <v>253</v>
      </c>
      <c r="E9" s="15" t="s">
        <v>345</v>
      </c>
      <c r="F9" s="15" t="s">
        <v>175</v>
      </c>
      <c r="G9" s="24" t="s">
        <v>43</v>
      </c>
      <c r="H9" s="24" t="s">
        <v>44</v>
      </c>
      <c r="I9" s="24" t="s">
        <v>249</v>
      </c>
      <c r="J9" s="21"/>
      <c r="K9" s="21" t="str">
        <f>"60,0"</f>
        <v>60,0</v>
      </c>
      <c r="L9" s="21" t="str">
        <f>"58,9980"</f>
        <v>58,9980</v>
      </c>
      <c r="M9" s="15" t="s">
        <v>250</v>
      </c>
    </row>
    <row r="10" spans="1:13">
      <c r="B10" s="5" t="s">
        <v>30</v>
      </c>
    </row>
    <row r="11" spans="1:13" ht="16">
      <c r="A11" s="35" t="s">
        <v>90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3">
      <c r="A12" s="21" t="s">
        <v>29</v>
      </c>
      <c r="B12" s="15" t="s">
        <v>180</v>
      </c>
      <c r="C12" s="15" t="s">
        <v>181</v>
      </c>
      <c r="D12" s="15" t="s">
        <v>182</v>
      </c>
      <c r="E12" s="15" t="s">
        <v>341</v>
      </c>
      <c r="F12" s="15" t="s">
        <v>79</v>
      </c>
      <c r="G12" s="24" t="s">
        <v>94</v>
      </c>
      <c r="H12" s="24" t="s">
        <v>97</v>
      </c>
      <c r="I12" s="24" t="s">
        <v>189</v>
      </c>
      <c r="J12" s="21"/>
      <c r="K12" s="21" t="str">
        <f>"195,0"</f>
        <v>195,0</v>
      </c>
      <c r="L12" s="21" t="str">
        <f>"131,6055"</f>
        <v>131,6055</v>
      </c>
      <c r="M12" s="15" t="s">
        <v>324</v>
      </c>
    </row>
    <row r="13" spans="1:13">
      <c r="B13" s="5" t="s">
        <v>30</v>
      </c>
    </row>
    <row r="14" spans="1:13" ht="16">
      <c r="A14" s="35" t="s">
        <v>122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3">
      <c r="A15" s="21" t="s">
        <v>29</v>
      </c>
      <c r="B15" s="15" t="s">
        <v>254</v>
      </c>
      <c r="C15" s="15" t="s">
        <v>255</v>
      </c>
      <c r="D15" s="15" t="s">
        <v>256</v>
      </c>
      <c r="E15" s="15" t="s">
        <v>341</v>
      </c>
      <c r="F15" s="15" t="s">
        <v>79</v>
      </c>
      <c r="G15" s="24" t="s">
        <v>107</v>
      </c>
      <c r="H15" s="24" t="s">
        <v>116</v>
      </c>
      <c r="I15" s="25" t="s">
        <v>257</v>
      </c>
      <c r="J15" s="21"/>
      <c r="K15" s="21" t="str">
        <f>"240,0"</f>
        <v>240,0</v>
      </c>
      <c r="L15" s="21" t="str">
        <f>"150,2400"</f>
        <v>150,2400</v>
      </c>
      <c r="M15" s="15"/>
    </row>
    <row r="16" spans="1:13">
      <c r="B16" s="5" t="s">
        <v>30</v>
      </c>
    </row>
    <row r="17" spans="2:6">
      <c r="B17" s="5" t="s">
        <v>30</v>
      </c>
    </row>
    <row r="18" spans="2:6">
      <c r="B18" s="5" t="s">
        <v>30</v>
      </c>
    </row>
    <row r="19" spans="2:6">
      <c r="B19" s="5" t="s">
        <v>30</v>
      </c>
    </row>
    <row r="20" spans="2:6">
      <c r="B20" s="5" t="s">
        <v>30</v>
      </c>
    </row>
    <row r="21" spans="2:6">
      <c r="B21" s="5" t="s">
        <v>30</v>
      </c>
    </row>
    <row r="22" spans="2:6">
      <c r="B22" s="5" t="s">
        <v>30</v>
      </c>
    </row>
    <row r="23" spans="2:6">
      <c r="B23" s="5" t="s">
        <v>30</v>
      </c>
    </row>
    <row r="24" spans="2:6">
      <c r="B24" s="5" t="s">
        <v>30</v>
      </c>
    </row>
    <row r="25" spans="2:6" ht="18">
      <c r="B25" s="5" t="s">
        <v>30</v>
      </c>
      <c r="C25" s="11"/>
      <c r="D25" s="11"/>
    </row>
    <row r="26" spans="2:6" ht="16">
      <c r="B26" s="5" t="s">
        <v>30</v>
      </c>
      <c r="C26" s="12"/>
      <c r="D26" s="12"/>
    </row>
    <row r="27" spans="2:6" ht="14">
      <c r="B27" s="5" t="s">
        <v>30</v>
      </c>
      <c r="C27" s="13"/>
      <c r="D27" s="14"/>
    </row>
    <row r="28" spans="2:6">
      <c r="B28" s="5" t="s">
        <v>30</v>
      </c>
      <c r="E28" s="6"/>
      <c r="F28" s="6"/>
    </row>
    <row r="29" spans="2:6">
      <c r="B29" s="5" t="s">
        <v>30</v>
      </c>
      <c r="E29" s="6"/>
      <c r="F29" s="6"/>
    </row>
    <row r="30" spans="2:6">
      <c r="B30" s="5" t="s">
        <v>30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4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664062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9.6640625" style="6" customWidth="1"/>
    <col min="13" max="13" width="21.33203125" style="5" customWidth="1"/>
    <col min="14" max="16384" width="9.1640625" style="3"/>
  </cols>
  <sheetData>
    <row r="1" spans="1:24" s="2" customFormat="1" ht="29" customHeight="1">
      <c r="A1" s="55" t="s">
        <v>315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2" customFormat="1" ht="62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s="1" customFormat="1" ht="12.75" customHeight="1">
      <c r="A3" s="52" t="s">
        <v>338</v>
      </c>
      <c r="B3" s="68" t="s">
        <v>0</v>
      </c>
      <c r="C3" s="54" t="s">
        <v>339</v>
      </c>
      <c r="D3" s="54" t="s">
        <v>6</v>
      </c>
      <c r="E3" s="38" t="s">
        <v>340</v>
      </c>
      <c r="F3" s="38" t="s">
        <v>5</v>
      </c>
      <c r="G3" s="38" t="s">
        <v>337</v>
      </c>
      <c r="H3" s="38"/>
      <c r="I3" s="38"/>
      <c r="J3" s="38"/>
      <c r="K3" s="66" t="s">
        <v>202</v>
      </c>
      <c r="L3" s="38" t="s">
        <v>3</v>
      </c>
      <c r="M3" s="40" t="s">
        <v>2</v>
      </c>
    </row>
    <row r="4" spans="1:24" s="1" customFormat="1" ht="21" customHeight="1" thickBot="1">
      <c r="A4" s="53"/>
      <c r="B4" s="37"/>
      <c r="C4" s="39"/>
      <c r="D4" s="39"/>
      <c r="E4" s="39"/>
      <c r="F4" s="39"/>
      <c r="G4" s="28">
        <v>1</v>
      </c>
      <c r="H4" s="28">
        <v>2</v>
      </c>
      <c r="I4" s="28">
        <v>3</v>
      </c>
      <c r="J4" s="28" t="s">
        <v>4</v>
      </c>
      <c r="K4" s="67"/>
      <c r="L4" s="39"/>
      <c r="M4" s="41"/>
    </row>
    <row r="5" spans="1:24" ht="16">
      <c r="A5" s="42" t="s">
        <v>69</v>
      </c>
      <c r="B5" s="42"/>
      <c r="C5" s="43"/>
      <c r="D5" s="43"/>
      <c r="E5" s="43"/>
      <c r="F5" s="43"/>
      <c r="G5" s="43"/>
      <c r="H5" s="43"/>
      <c r="I5" s="43"/>
      <c r="J5" s="43"/>
    </row>
    <row r="6" spans="1:24">
      <c r="A6" s="21" t="s">
        <v>29</v>
      </c>
      <c r="B6" s="15" t="s">
        <v>262</v>
      </c>
      <c r="C6" s="15" t="s">
        <v>263</v>
      </c>
      <c r="D6" s="15" t="s">
        <v>264</v>
      </c>
      <c r="E6" s="15" t="s">
        <v>341</v>
      </c>
      <c r="F6" s="15" t="s">
        <v>175</v>
      </c>
      <c r="G6" s="24" t="s">
        <v>306</v>
      </c>
      <c r="H6" s="24" t="s">
        <v>36</v>
      </c>
      <c r="I6" s="25" t="s">
        <v>37</v>
      </c>
      <c r="J6" s="21"/>
      <c r="K6" s="29" t="str">
        <f>"37,5"</f>
        <v>37,5</v>
      </c>
      <c r="L6" s="21" t="str">
        <f>"37,0838"</f>
        <v>37,0838</v>
      </c>
      <c r="M6" s="15" t="s">
        <v>250</v>
      </c>
    </row>
    <row r="7" spans="1:24">
      <c r="B7" s="5" t="s">
        <v>30</v>
      </c>
    </row>
    <row r="8" spans="1:24" ht="16">
      <c r="A8" s="35" t="s">
        <v>69</v>
      </c>
      <c r="B8" s="35"/>
      <c r="C8" s="35"/>
      <c r="D8" s="35"/>
      <c r="E8" s="35"/>
      <c r="F8" s="35"/>
      <c r="G8" s="35"/>
      <c r="H8" s="35"/>
      <c r="I8" s="35"/>
      <c r="J8" s="35"/>
    </row>
    <row r="9" spans="1:24">
      <c r="A9" s="21" t="s">
        <v>29</v>
      </c>
      <c r="B9" s="15" t="s">
        <v>284</v>
      </c>
      <c r="C9" s="15" t="s">
        <v>329</v>
      </c>
      <c r="D9" s="15" t="s">
        <v>305</v>
      </c>
      <c r="E9" s="15" t="s">
        <v>342</v>
      </c>
      <c r="F9" s="15" t="s">
        <v>291</v>
      </c>
      <c r="G9" s="24" t="s">
        <v>36</v>
      </c>
      <c r="H9" s="24" t="s">
        <v>38</v>
      </c>
      <c r="I9" s="24" t="s">
        <v>42</v>
      </c>
      <c r="J9" s="21"/>
      <c r="K9" s="29" t="str">
        <f>"45,0"</f>
        <v>45,0</v>
      </c>
      <c r="L9" s="21" t="str">
        <f>"38,6190"</f>
        <v>38,6190</v>
      </c>
      <c r="M9" s="15" t="s">
        <v>290</v>
      </c>
    </row>
    <row r="10" spans="1:24">
      <c r="B10" s="5" t="s">
        <v>30</v>
      </c>
    </row>
    <row r="11" spans="1:24" ht="16">
      <c r="A11" s="35" t="s">
        <v>10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24">
      <c r="A12" s="8" t="s">
        <v>29</v>
      </c>
      <c r="B12" s="7" t="s">
        <v>285</v>
      </c>
      <c r="C12" s="7" t="s">
        <v>330</v>
      </c>
      <c r="D12" s="7" t="s">
        <v>304</v>
      </c>
      <c r="E12" s="7" t="s">
        <v>342</v>
      </c>
      <c r="F12" s="7" t="s">
        <v>291</v>
      </c>
      <c r="G12" s="17" t="s">
        <v>42</v>
      </c>
      <c r="H12" s="17" t="s">
        <v>43</v>
      </c>
      <c r="I12" s="18" t="s">
        <v>207</v>
      </c>
      <c r="J12" s="8"/>
      <c r="K12" s="31" t="str">
        <f>"50,0"</f>
        <v>50,0</v>
      </c>
      <c r="L12" s="8" t="str">
        <f>"38,7150"</f>
        <v>38,7150</v>
      </c>
      <c r="M12" s="7" t="s">
        <v>290</v>
      </c>
    </row>
    <row r="13" spans="1:24">
      <c r="A13" s="10" t="s">
        <v>29</v>
      </c>
      <c r="B13" s="9" t="s">
        <v>208</v>
      </c>
      <c r="C13" s="9" t="s">
        <v>209</v>
      </c>
      <c r="D13" s="9" t="s">
        <v>210</v>
      </c>
      <c r="E13" s="9" t="s">
        <v>341</v>
      </c>
      <c r="F13" s="9" t="s">
        <v>211</v>
      </c>
      <c r="G13" s="19" t="s">
        <v>43</v>
      </c>
      <c r="H13" s="19" t="s">
        <v>44</v>
      </c>
      <c r="I13" s="20" t="s">
        <v>112</v>
      </c>
      <c r="J13" s="10"/>
      <c r="K13" s="33" t="str">
        <f>"55,0"</f>
        <v>55,0</v>
      </c>
      <c r="L13" s="10" t="str">
        <f>"41,9100"</f>
        <v>41,9100</v>
      </c>
      <c r="M13" s="9" t="s">
        <v>321</v>
      </c>
    </row>
    <row r="14" spans="1:24">
      <c r="B14" s="5" t="s">
        <v>30</v>
      </c>
    </row>
    <row r="15" spans="1:24" ht="16">
      <c r="A15" s="35" t="s">
        <v>82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24">
      <c r="A16" s="8" t="s">
        <v>29</v>
      </c>
      <c r="B16" s="7" t="s">
        <v>286</v>
      </c>
      <c r="C16" s="7" t="s">
        <v>331</v>
      </c>
      <c r="D16" s="7" t="s">
        <v>303</v>
      </c>
      <c r="E16" s="7" t="s">
        <v>342</v>
      </c>
      <c r="F16" s="7" t="s">
        <v>291</v>
      </c>
      <c r="G16" s="17" t="s">
        <v>51</v>
      </c>
      <c r="H16" s="17" t="s">
        <v>44</v>
      </c>
      <c r="I16" s="18" t="s">
        <v>302</v>
      </c>
      <c r="J16" s="8"/>
      <c r="K16" s="31" t="str">
        <f>"55,0"</f>
        <v>55,0</v>
      </c>
      <c r="L16" s="8" t="str">
        <f>"38,7283"</f>
        <v>38,7283</v>
      </c>
      <c r="M16" s="7" t="s">
        <v>290</v>
      </c>
    </row>
    <row r="17" spans="1:13">
      <c r="A17" s="23" t="s">
        <v>159</v>
      </c>
      <c r="B17" s="22" t="s">
        <v>301</v>
      </c>
      <c r="C17" s="22" t="s">
        <v>332</v>
      </c>
      <c r="D17" s="22" t="s">
        <v>300</v>
      </c>
      <c r="E17" s="22" t="s">
        <v>342</v>
      </c>
      <c r="F17" s="22" t="s">
        <v>291</v>
      </c>
      <c r="G17" s="26" t="s">
        <v>37</v>
      </c>
      <c r="H17" s="26" t="s">
        <v>42</v>
      </c>
      <c r="I17" s="26" t="s">
        <v>43</v>
      </c>
      <c r="J17" s="23"/>
      <c r="K17" s="32" t="str">
        <f>"50,0"</f>
        <v>50,0</v>
      </c>
      <c r="L17" s="23" t="str">
        <f>"37,3275"</f>
        <v>37,3275</v>
      </c>
      <c r="M17" s="22" t="s">
        <v>290</v>
      </c>
    </row>
    <row r="18" spans="1:13">
      <c r="A18" s="23" t="s">
        <v>283</v>
      </c>
      <c r="B18" s="22" t="s">
        <v>299</v>
      </c>
      <c r="C18" s="22" t="s">
        <v>333</v>
      </c>
      <c r="D18" s="22" t="s">
        <v>298</v>
      </c>
      <c r="E18" s="22" t="s">
        <v>342</v>
      </c>
      <c r="F18" s="22" t="s">
        <v>291</v>
      </c>
      <c r="G18" s="26" t="s">
        <v>51</v>
      </c>
      <c r="H18" s="27" t="s">
        <v>43</v>
      </c>
      <c r="I18" s="26" t="s">
        <v>43</v>
      </c>
      <c r="J18" s="23"/>
      <c r="K18" s="32" t="str">
        <f>"50,0"</f>
        <v>50,0</v>
      </c>
      <c r="L18" s="23" t="str">
        <f>"35,8225"</f>
        <v>35,8225</v>
      </c>
      <c r="M18" s="22" t="s">
        <v>290</v>
      </c>
    </row>
    <row r="19" spans="1:13">
      <c r="A19" s="23" t="s">
        <v>297</v>
      </c>
      <c r="B19" s="22" t="s">
        <v>296</v>
      </c>
      <c r="C19" s="22" t="s">
        <v>334</v>
      </c>
      <c r="D19" s="22" t="s">
        <v>295</v>
      </c>
      <c r="E19" s="22" t="s">
        <v>342</v>
      </c>
      <c r="F19" s="22" t="s">
        <v>291</v>
      </c>
      <c r="G19" s="26" t="s">
        <v>42</v>
      </c>
      <c r="H19" s="26" t="s">
        <v>43</v>
      </c>
      <c r="I19" s="27" t="s">
        <v>44</v>
      </c>
      <c r="J19" s="23"/>
      <c r="K19" s="32" t="str">
        <f>"50,0"</f>
        <v>50,0</v>
      </c>
      <c r="L19" s="23" t="str">
        <f>"35,0575"</f>
        <v>35,0575</v>
      </c>
      <c r="M19" s="22" t="s">
        <v>290</v>
      </c>
    </row>
    <row r="20" spans="1:13">
      <c r="A20" s="23" t="s">
        <v>294</v>
      </c>
      <c r="B20" s="22" t="s">
        <v>293</v>
      </c>
      <c r="C20" s="22" t="s">
        <v>335</v>
      </c>
      <c r="D20" s="22" t="s">
        <v>292</v>
      </c>
      <c r="E20" s="22" t="s">
        <v>342</v>
      </c>
      <c r="F20" s="22" t="s">
        <v>291</v>
      </c>
      <c r="G20" s="26" t="s">
        <v>37</v>
      </c>
      <c r="H20" s="26" t="s">
        <v>42</v>
      </c>
      <c r="I20" s="26" t="s">
        <v>51</v>
      </c>
      <c r="J20" s="23"/>
      <c r="K20" s="32" t="str">
        <f>"47,5"</f>
        <v>47,5</v>
      </c>
      <c r="L20" s="23" t="str">
        <f>"34,9885"</f>
        <v>34,9885</v>
      </c>
      <c r="M20" s="22" t="s">
        <v>290</v>
      </c>
    </row>
    <row r="21" spans="1:13">
      <c r="A21" s="10" t="s">
        <v>289</v>
      </c>
      <c r="B21" s="9" t="s">
        <v>288</v>
      </c>
      <c r="C21" s="9" t="s">
        <v>336</v>
      </c>
      <c r="D21" s="9" t="s">
        <v>287</v>
      </c>
      <c r="E21" s="9" t="s">
        <v>343</v>
      </c>
      <c r="F21" s="9" t="s">
        <v>233</v>
      </c>
      <c r="G21" s="20" t="s">
        <v>65</v>
      </c>
      <c r="H21" s="20" t="s">
        <v>65</v>
      </c>
      <c r="I21" s="20" t="s">
        <v>65</v>
      </c>
      <c r="J21" s="10"/>
      <c r="K21" s="33">
        <v>0</v>
      </c>
      <c r="L21" s="10" t="str">
        <f>"0,0000"</f>
        <v>0,0000</v>
      </c>
      <c r="M21" s="9"/>
    </row>
    <row r="22" spans="1:13">
      <c r="B22" s="5" t="s">
        <v>30</v>
      </c>
    </row>
    <row r="23" spans="1:13">
      <c r="B23" s="5" t="s">
        <v>30</v>
      </c>
    </row>
    <row r="24" spans="1:13">
      <c r="B24" s="5" t="s">
        <v>30</v>
      </c>
    </row>
  </sheetData>
  <mergeCells count="15">
    <mergeCell ref="A1:M2"/>
    <mergeCell ref="A8:J8"/>
    <mergeCell ref="A11:J11"/>
    <mergeCell ref="A15:J15"/>
    <mergeCell ref="B3:B4"/>
    <mergeCell ref="E3:E4"/>
    <mergeCell ref="M3:M4"/>
    <mergeCell ref="F3:F4"/>
    <mergeCell ref="A5:J5"/>
    <mergeCell ref="K3:K4"/>
    <mergeCell ref="L3:L4"/>
    <mergeCell ref="G3:J3"/>
    <mergeCell ref="A3:A4"/>
    <mergeCell ref="C3:C4"/>
    <mergeCell ref="D3:D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2022-04-19T06:25:36Z</cp:lastPrinted>
  <dcterms:created xsi:type="dcterms:W3CDTF">2002-06-16T13:36:44Z</dcterms:created>
  <dcterms:modified xsi:type="dcterms:W3CDTF">2022-04-19T19:23:58Z</dcterms:modified>
</cp:coreProperties>
</file>