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Август/"/>
    </mc:Choice>
  </mc:AlternateContent>
  <xr:revisionPtr revIDLastSave="0" documentId="13_ncr:1_{67520274-5B72-3E49-B327-6203A6E2032D}" xr6:coauthVersionLast="45" xr6:coauthVersionMax="45" xr10:uidLastSave="{00000000-0000-0000-0000-000000000000}"/>
  <bookViews>
    <workbookView xWindow="0" yWindow="460" windowWidth="28800" windowHeight="16140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5" r:id="rId3"/>
    <sheet name="WRPF Жим лежа без экип ДК" sheetId="14" r:id="rId4"/>
    <sheet name="WRPF Жим лежа без экип" sheetId="13" r:id="rId5"/>
    <sheet name="WEPF Жим софт однопетельная" sheetId="12" r:id="rId6"/>
    <sheet name="WRPF Тяга без экипировки ДК" sheetId="23" r:id="rId7"/>
    <sheet name="WRPF Тяга без экипировки" sheetId="22" r:id="rId8"/>
  </sheets>
  <definedNames>
    <definedName name="_FilterDatabase" localSheetId="2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3" l="1"/>
  <c r="K9" i="23"/>
  <c r="E9" i="23"/>
  <c r="L6" i="23"/>
  <c r="K6" i="23"/>
  <c r="E6" i="23"/>
  <c r="L16" i="22"/>
  <c r="K16" i="22"/>
  <c r="E16" i="22"/>
  <c r="L15" i="22"/>
  <c r="K15" i="22"/>
  <c r="E15" i="22"/>
  <c r="L12" i="22"/>
  <c r="K12" i="22"/>
  <c r="E12" i="22"/>
  <c r="L9" i="22"/>
  <c r="K9" i="22"/>
  <c r="E9" i="22"/>
  <c r="L6" i="22"/>
  <c r="K6" i="22"/>
  <c r="E6" i="22"/>
  <c r="L14" i="14"/>
  <c r="K14" i="14"/>
  <c r="E14" i="14"/>
  <c r="L13" i="14"/>
  <c r="K13" i="14"/>
  <c r="E13" i="14"/>
  <c r="L10" i="14"/>
  <c r="K10" i="14"/>
  <c r="E10" i="14"/>
  <c r="L9" i="14"/>
  <c r="K9" i="14"/>
  <c r="E9" i="14"/>
  <c r="L6" i="14"/>
  <c r="K6" i="14"/>
  <c r="E6" i="14"/>
  <c r="L24" i="13"/>
  <c r="K24" i="13"/>
  <c r="E24" i="13"/>
  <c r="L21" i="13"/>
  <c r="K21" i="13"/>
  <c r="E21" i="13"/>
  <c r="L18" i="13"/>
  <c r="K18" i="13"/>
  <c r="E18" i="13"/>
  <c r="L17" i="13"/>
  <c r="K17" i="13"/>
  <c r="E17" i="13"/>
  <c r="L16" i="13"/>
  <c r="K16" i="13"/>
  <c r="E16" i="13"/>
  <c r="L15" i="13"/>
  <c r="K15" i="13"/>
  <c r="E15" i="13"/>
  <c r="L12" i="13"/>
  <c r="K12" i="13"/>
  <c r="E12" i="13"/>
  <c r="L9" i="13"/>
  <c r="K9" i="13"/>
  <c r="E9" i="13"/>
  <c r="L6" i="13"/>
  <c r="K6" i="13"/>
  <c r="E6" i="13"/>
  <c r="L6" i="12"/>
  <c r="E6" i="12"/>
  <c r="T6" i="10"/>
  <c r="S6" i="10"/>
  <c r="E6" i="10"/>
  <c r="T16" i="9"/>
  <c r="S16" i="9"/>
  <c r="E16" i="9"/>
  <c r="T15" i="9"/>
  <c r="S15" i="9"/>
  <c r="E15" i="9"/>
  <c r="T12" i="9"/>
  <c r="S12" i="9"/>
  <c r="E12" i="9"/>
  <c r="T9" i="9"/>
  <c r="S9" i="9"/>
  <c r="E9" i="9"/>
  <c r="T6" i="9"/>
  <c r="S6" i="9"/>
  <c r="E6" i="9"/>
  <c r="T6" i="5"/>
  <c r="S6" i="5"/>
  <c r="E6" i="5"/>
</calcChain>
</file>

<file path=xl/sharedStrings.xml><?xml version="1.0" encoding="utf-8"?>
<sst xmlns="http://schemas.openxmlformats.org/spreadsheetml/2006/main" count="514" uniqueCount="219">
  <si>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</si>
  <si>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</si>
  <si>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</si>
  <si>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</si>
  <si>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</si>
  <si>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</si>
  <si>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</si>
  <si>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</si>
  <si>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</si>
  <si>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</si>
  <si>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</si>
  <si>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</si>
  <si>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100</t>
  </si>
  <si>
    <t>Ханов Александр</t>
  </si>
  <si>
    <t>Открытая (30.04.1990)/30</t>
  </si>
  <si>
    <t>97,90</t>
  </si>
  <si>
    <t xml:space="preserve">Челябинск/Челябинская область </t>
  </si>
  <si>
    <t>220,0</t>
  </si>
  <si>
    <t>235,0</t>
  </si>
  <si>
    <t>120,0</t>
  </si>
  <si>
    <t>130,0</t>
  </si>
  <si>
    <t>140,0</t>
  </si>
  <si>
    <t>250,0</t>
  </si>
  <si>
    <t>270,0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</si>
  <si>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</si>
  <si>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</si>
  <si>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</si>
  <si>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</si>
  <si>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</si>
  <si>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</si>
  <si>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</si>
  <si>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</si>
  <si>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100</t>
  </si>
  <si>
    <t>1</t>
  </si>
  <si>
    <t/>
  </si>
  <si>
    <t>Место</t>
  </si>
  <si>
    <t>ВЕСОВАЯ КАТЕГОРИЯ   48</t>
  </si>
  <si>
    <t>Малеева Наталья</t>
  </si>
  <si>
    <t>Открытая (25.03.1996)/24</t>
  </si>
  <si>
    <t>46,80</t>
  </si>
  <si>
    <t>100,0</t>
  </si>
  <si>
    <t>105,0</t>
  </si>
  <si>
    <t>50,0</t>
  </si>
  <si>
    <t>55,0</t>
  </si>
  <si>
    <t>57,5</t>
  </si>
  <si>
    <t>112,5</t>
  </si>
  <si>
    <t>117,5</t>
  </si>
  <si>
    <t>122,5</t>
  </si>
  <si>
    <t xml:space="preserve">Ханов А. </t>
  </si>
  <si>
    <t>ВЕСОВАЯ КАТЕГОРИЯ   60</t>
  </si>
  <si>
    <t>Лосева Дарья</t>
  </si>
  <si>
    <t>Открытая (23.01.1992)/28</t>
  </si>
  <si>
    <t>59,60</t>
  </si>
  <si>
    <t>80,0</t>
  </si>
  <si>
    <t>87,5</t>
  </si>
  <si>
    <t>45,0</t>
  </si>
  <si>
    <t>70,0</t>
  </si>
  <si>
    <t>85,0</t>
  </si>
  <si>
    <t>ВЕСОВАЯ КАТЕГОРИЯ   82.5</t>
  </si>
  <si>
    <t>Колотило Сергей</t>
  </si>
  <si>
    <t>Юниоры (16.03.1998)/22</t>
  </si>
  <si>
    <t>80,20</t>
  </si>
  <si>
    <t>115,0</t>
  </si>
  <si>
    <t>125,0</t>
  </si>
  <si>
    <t>110,0</t>
  </si>
  <si>
    <t>170,0</t>
  </si>
  <si>
    <t>190,0</t>
  </si>
  <si>
    <t>205,0</t>
  </si>
  <si>
    <t>ВЕСОВАЯ КАТЕГОРИЯ   125</t>
  </si>
  <si>
    <t>Дратинский Данил</t>
  </si>
  <si>
    <t>Юниоры (18.12.1997)/22</t>
  </si>
  <si>
    <t>112,50</t>
  </si>
  <si>
    <t>280,0</t>
  </si>
  <si>
    <t>177,5</t>
  </si>
  <si>
    <t>180,0</t>
  </si>
  <si>
    <t>282,5</t>
  </si>
  <si>
    <t>Бельдяга Святослав</t>
  </si>
  <si>
    <t>Открытая (12.04.1992)/28</t>
  </si>
  <si>
    <t>123,30</t>
  </si>
  <si>
    <t>240,0</t>
  </si>
  <si>
    <t>260,0</t>
  </si>
  <si>
    <t>230,0</t>
  </si>
  <si>
    <t>245,0</t>
  </si>
  <si>
    <t>125</t>
  </si>
  <si>
    <t>82.5</t>
  </si>
  <si>
    <t>Гарипов Альберт</t>
  </si>
  <si>
    <t>Открытая (18.08.1991)/29</t>
  </si>
  <si>
    <t>81,30</t>
  </si>
  <si>
    <t>200,0</t>
  </si>
  <si>
    <t>210,0</t>
  </si>
  <si>
    <t>127,5</t>
  </si>
  <si>
    <t>Gloss</t>
  </si>
  <si>
    <t>Открытая (18.03.1996)/24</t>
  </si>
  <si>
    <t>57,00</t>
  </si>
  <si>
    <t xml:space="preserve">Абрамов Д. </t>
  </si>
  <si>
    <t>Результат</t>
  </si>
  <si>
    <t>-</t>
  </si>
  <si>
    <t>ВЕСОВАЯ КАТЕГОРИЯ   75</t>
  </si>
  <si>
    <t>Мухаметжанова Валерия</t>
  </si>
  <si>
    <t>Открытая (25.01.1996)/24</t>
  </si>
  <si>
    <t>68,60</t>
  </si>
  <si>
    <t xml:space="preserve">Озёрск/Челябинская область </t>
  </si>
  <si>
    <t>60,0</t>
  </si>
  <si>
    <t xml:space="preserve">Мизецкий А. </t>
  </si>
  <si>
    <t>ВЕСОВАЯ КАТЕГОРИЯ   52</t>
  </si>
  <si>
    <t>Бухаров Александр</t>
  </si>
  <si>
    <t>Юноши 14-16 (22.07.2010)/10</t>
  </si>
  <si>
    <t>41,00</t>
  </si>
  <si>
    <t>32,5</t>
  </si>
  <si>
    <t>35,0</t>
  </si>
  <si>
    <t>37,5</t>
  </si>
  <si>
    <t>Файрузов Денис</t>
  </si>
  <si>
    <t>Открытая (13.05.1989)/31</t>
  </si>
  <si>
    <t>77,60</t>
  </si>
  <si>
    <t>Клещенков Виталий</t>
  </si>
  <si>
    <t>Открытая (05.02.1970)/50</t>
  </si>
  <si>
    <t>100,00</t>
  </si>
  <si>
    <t xml:space="preserve">Копейск/Челябинская область </t>
  </si>
  <si>
    <t>150,0</t>
  </si>
  <si>
    <t>160,0</t>
  </si>
  <si>
    <t>165,0</t>
  </si>
  <si>
    <t>Руденко Евгений</t>
  </si>
  <si>
    <t>Открытая (01.11.1989)/30</t>
  </si>
  <si>
    <t>91,20</t>
  </si>
  <si>
    <t>135,0</t>
  </si>
  <si>
    <t xml:space="preserve">Петров С. </t>
  </si>
  <si>
    <t>Черепанов Захар</t>
  </si>
  <si>
    <t>Открытая (23.08.1988)/32</t>
  </si>
  <si>
    <t>95,70</t>
  </si>
  <si>
    <t>Мастера 50-59 (05.02.1970)/50</t>
  </si>
  <si>
    <t>ВЕСОВАЯ КАТЕГОРИЯ   110</t>
  </si>
  <si>
    <t>Штельвак Данил</t>
  </si>
  <si>
    <t>Открытая (10.08.1983)/37</t>
  </si>
  <si>
    <t>101,00</t>
  </si>
  <si>
    <t xml:space="preserve">Ибрагимов Д. </t>
  </si>
  <si>
    <t>Корниец Владимир</t>
  </si>
  <si>
    <t>Мастера 60-69 (21.01.1954)/66</t>
  </si>
  <si>
    <t>115,30</t>
  </si>
  <si>
    <t>97,3760</t>
  </si>
  <si>
    <t>110</t>
  </si>
  <si>
    <t>96,9920</t>
  </si>
  <si>
    <t>85,6170</t>
  </si>
  <si>
    <t>2</t>
  </si>
  <si>
    <t>3</t>
  </si>
  <si>
    <t>ВЕСОВАЯ КАТЕГОРИЯ   56</t>
  </si>
  <si>
    <t>Первышина Олеся</t>
  </si>
  <si>
    <t>Мастера 40-49 (10.01.1980)/40</t>
  </si>
  <si>
    <t>56,00</t>
  </si>
  <si>
    <t>47,5</t>
  </si>
  <si>
    <t>52,5</t>
  </si>
  <si>
    <t>ВЕСОВАЯ КАТЕГОРИЯ   67.5</t>
  </si>
  <si>
    <t>Вишняков Евгений</t>
  </si>
  <si>
    <t>Юниоры (14.08.1998)/22</t>
  </si>
  <si>
    <t>65,80</t>
  </si>
  <si>
    <t>Пронченко Илья</t>
  </si>
  <si>
    <t>Открытая (11.07.1988)/32</t>
  </si>
  <si>
    <t>61,00</t>
  </si>
  <si>
    <t>107,5</t>
  </si>
  <si>
    <t>ВЕСОВАЯ КАТЕГОРИЯ   90</t>
  </si>
  <si>
    <t>Ковалев Андрей</t>
  </si>
  <si>
    <t>Открытая (18.06.1989)/31</t>
  </si>
  <si>
    <t>87,40</t>
  </si>
  <si>
    <t>175,0</t>
  </si>
  <si>
    <t xml:space="preserve">Колохин П. </t>
  </si>
  <si>
    <t>Насыров Рамиль</t>
  </si>
  <si>
    <t>Открытая (21.04.1984)/36</t>
  </si>
  <si>
    <t>152,5</t>
  </si>
  <si>
    <t>157,5</t>
  </si>
  <si>
    <t>67.5</t>
  </si>
  <si>
    <t>90</t>
  </si>
  <si>
    <t>110,2110</t>
  </si>
  <si>
    <t>102,1072</t>
  </si>
  <si>
    <t>90,3215</t>
  </si>
  <si>
    <t>Гусак Андрей</t>
  </si>
  <si>
    <t>Юноши 17-19 (09.06.2003)/17</t>
  </si>
  <si>
    <t>74,10</t>
  </si>
  <si>
    <t xml:space="preserve">Трёхгорный/Челябинская область </t>
  </si>
  <si>
    <t>147,5</t>
  </si>
  <si>
    <t xml:space="preserve">Бабин В. </t>
  </si>
  <si>
    <t>Ушаков Александр</t>
  </si>
  <si>
    <t>Открытая (11.06.1982)/38</t>
  </si>
  <si>
    <t>81,90</t>
  </si>
  <si>
    <t>185,0</t>
  </si>
  <si>
    <t>195,0</t>
  </si>
  <si>
    <t>Кулагин Даниил</t>
  </si>
  <si>
    <t>Юноши 17-19 (13.10.2000)/19</t>
  </si>
  <si>
    <t>88,80</t>
  </si>
  <si>
    <t>Цигельник Иван</t>
  </si>
  <si>
    <t>Открытая (12.11.1990)/29</t>
  </si>
  <si>
    <t>120,80</t>
  </si>
  <si>
    <t>300,0</t>
  </si>
  <si>
    <t>312,5</t>
  </si>
  <si>
    <t>330,0</t>
  </si>
  <si>
    <t>Ибрагимов Далгат</t>
  </si>
  <si>
    <t>Открытая (12.05.1989)/31</t>
  </si>
  <si>
    <t>113,00</t>
  </si>
  <si>
    <t>275,0</t>
  </si>
  <si>
    <t>290,0</t>
  </si>
  <si>
    <t>189,4200</t>
  </si>
  <si>
    <t>169,3310</t>
  </si>
  <si>
    <t>124,4865</t>
  </si>
  <si>
    <t>Абросимова Елизавета</t>
  </si>
  <si>
    <t>Девушки 14-16 (02.02.2006)/14</t>
  </si>
  <si>
    <t>55,50</t>
  </si>
  <si>
    <t>77,5</t>
  </si>
  <si>
    <t>Клепцова Надежда</t>
  </si>
  <si>
    <t>Чемпионат Челябинской области “The road of the Strong”
WRPF любители Становая тяга без экипировки ДК
Челябинск/Челябинская область, 29 августа 2020 года</t>
  </si>
  <si>
    <t>Чемпионат Челябинской области “The road of the Strong”
WRPF любители Становая тяга без экипировки
Челябинск/Челябинская область, 29 августа 2020 года</t>
  </si>
  <si>
    <t>Чемпионат Челябинской области “The road of the Strong”
WRPF любители Жим лежа без экипировки ДК
Челябинск/Челябинская область, 29 августа 2020 года</t>
  </si>
  <si>
    <t>Чемпионат Челябинской области “The road of the Strong”
WRPF любители Жим лежа без экипировки
Челябинск/Челябинская область, 29 августа 2020 года</t>
  </si>
  <si>
    <t>Чемпионат Челябинской области “The road of the Strong”
WEPF Жим лежа в однопетельной софт экипировке
Челябинск/Челябинская область, 29 августа 2020 года</t>
  </si>
  <si>
    <t>Чемпионат Челябинской области “The road of the Strong”
WRPF любители Пауэрлифтинг без экипировки ДК
Челябинск/Челябинская область, 29 августа 2020 года</t>
  </si>
  <si>
    <t>Чемпионат Челябинской области “The road of the Strong”
WRPF любители Пауэрлифтинг без экипировки
Челябинск/Челябинская область, 29 августа 2020 года</t>
  </si>
  <si>
    <t>Чемпионат Челябинской области “The road of the Strong”
WRPF любители Пауэрлифтинг классический в бинтах
Челябинск/Челябинская область, 29 августа 2020 года</t>
  </si>
  <si>
    <t>Трехгорный/Челябинская область</t>
  </si>
  <si>
    <t>Магнитогорск/Челябинская область</t>
  </si>
  <si>
    <t xml:space="preserve">Белебей/Республика Башкортостан </t>
  </si>
  <si>
    <t>Весовая категория</t>
  </si>
  <si>
    <t xml:space="preserve">Уфа/Республика Башкортостан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</si>
</sst>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7"/>
  <sheetViews>
    <sheetView tabSelected="1"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5.6640625" style="6" bestFit="1" customWidth="1"/>
    <col min="3" max="3" width="26.33203125" style="6" bestFit="1" customWidth="1"/>
    <col min="4" max="4" width="21.5" style="6" bestFit="1" customWidth="1"/>
    <col min="5" max="5" width="10.5" style="6" bestFit="1" customWidth="1"/>
    <col min="6" max="6" width="30.5" style="6" bestFit="1" customWidth="1"/>
    <col min="7" max="9" width="5.5" style="7" bestFit="1" customWidth="1"/>
    <col min="10" max="10" width="4.83203125" style="7" bestFit="1" customWidth="1"/>
    <col min="11" max="13" width="5.5" style="7" bestFit="1" customWidth="1"/>
    <col min="14" max="14" width="4.83203125" style="7" bestFit="1" customWidth="1"/>
    <col min="15" max="17" width="5.5" style="7" bestFit="1" customWidth="1"/>
    <col min="18" max="18" width="4.83203125" style="7" bestFit="1" customWidth="1"/>
    <col min="19" max="19" width="7.83203125" style="7" bestFit="1" customWidth="1"/>
    <col min="20" max="20" width="8.5" style="7" bestFit="1" customWidth="1"/>
    <col min="21" max="21" width="15.5" style="6" bestFit="1" customWidth="1"/>
    <col min="22" max="16384" width="9.1640625" style="3"/>
  </cols>
  <sheetData>
    <row r="1" spans="1:21" s="2" customFormat="1" ht="29" customHeight="1">
      <c r="A1" s="29" t="s">
        <v>211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9</v>
      </c>
      <c r="H3" s="40"/>
      <c r="I3" s="40"/>
      <c r="J3" s="40"/>
      <c r="K3" s="40" t="s">
        <v>10</v>
      </c>
      <c r="L3" s="40"/>
      <c r="M3" s="40"/>
      <c r="N3" s="40"/>
      <c r="O3" s="40" t="s">
        <v>11</v>
      </c>
      <c r="P3" s="40"/>
      <c r="Q3" s="40"/>
      <c r="R3" s="40"/>
      <c r="S3" s="40" t="s">
        <v>1</v>
      </c>
      <c r="T3" s="40" t="s">
        <v>3</v>
      </c>
      <c r="U3" s="41" t="s">
        <v>2</v>
      </c>
    </row>
    <row r="4" spans="1:21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2"/>
    </row>
    <row r="5" spans="1:21" ht="16">
      <c r="A5" s="43" t="s">
        <v>58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11" t="s">
        <v>33</v>
      </c>
      <c r="B6" s="8" t="s">
        <v>85</v>
      </c>
      <c r="C6" s="8" t="s">
        <v>86</v>
      </c>
      <c r="D6" s="8" t="s">
        <v>87</v>
      </c>
      <c r="E6" s="8" t="str">
        <f>"0,6759"</f>
        <v>0,6759</v>
      </c>
      <c r="F6" s="8" t="s">
        <v>16</v>
      </c>
      <c r="G6" s="9" t="s">
        <v>88</v>
      </c>
      <c r="H6" s="10" t="s">
        <v>89</v>
      </c>
      <c r="I6" s="10" t="s">
        <v>89</v>
      </c>
      <c r="J6" s="11"/>
      <c r="K6" s="9" t="s">
        <v>63</v>
      </c>
      <c r="L6" s="9" t="s">
        <v>90</v>
      </c>
      <c r="M6" s="10" t="s">
        <v>20</v>
      </c>
      <c r="N6" s="11"/>
      <c r="O6" s="9" t="s">
        <v>17</v>
      </c>
      <c r="P6" s="9" t="s">
        <v>81</v>
      </c>
      <c r="Q6" s="10" t="s">
        <v>18</v>
      </c>
      <c r="R6" s="11"/>
      <c r="S6" s="11" t="str">
        <f>"557,5"</f>
        <v>557,5</v>
      </c>
      <c r="T6" s="11" t="str">
        <f>"376,8142"</f>
        <v>376,8142</v>
      </c>
      <c r="U6" s="8"/>
    </row>
    <row r="7" spans="1:21">
      <c r="B7" s="6" t="s">
        <v>34</v>
      </c>
    </row>
  </sheetData>
  <mergeCells count="14">
    <mergeCell ref="A5:T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17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9" style="6" bestFit="1" customWidth="1"/>
    <col min="3" max="3" width="26.33203125" style="6" bestFit="1" customWidth="1"/>
    <col min="4" max="4" width="21.5" style="6" bestFit="1" customWidth="1"/>
    <col min="5" max="5" width="10.5" style="6" bestFit="1" customWidth="1"/>
    <col min="6" max="6" width="30.5" style="6" bestFit="1" customWidth="1"/>
    <col min="7" max="9" width="5.5" style="7" bestFit="1" customWidth="1"/>
    <col min="10" max="10" width="4.83203125" style="7" bestFit="1" customWidth="1"/>
    <col min="11" max="13" width="5.5" style="7" bestFit="1" customWidth="1"/>
    <col min="14" max="14" width="4.83203125" style="7" bestFit="1" customWidth="1"/>
    <col min="15" max="17" width="5.5" style="7" bestFit="1" customWidth="1"/>
    <col min="18" max="18" width="4.83203125" style="7" bestFit="1" customWidth="1"/>
    <col min="19" max="19" width="7.83203125" style="7" bestFit="1" customWidth="1"/>
    <col min="20" max="20" width="8.5" style="7" bestFit="1" customWidth="1"/>
    <col min="21" max="21" width="15.5" style="6" bestFit="1" customWidth="1"/>
    <col min="22" max="16384" width="9.1640625" style="3"/>
  </cols>
  <sheetData>
    <row r="1" spans="1:21" s="2" customFormat="1" ht="29" customHeight="1">
      <c r="A1" s="29" t="s">
        <v>212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9</v>
      </c>
      <c r="H3" s="40"/>
      <c r="I3" s="40"/>
      <c r="J3" s="40"/>
      <c r="K3" s="40" t="s">
        <v>10</v>
      </c>
      <c r="L3" s="40"/>
      <c r="M3" s="40"/>
      <c r="N3" s="40"/>
      <c r="O3" s="40" t="s">
        <v>11</v>
      </c>
      <c r="P3" s="40"/>
      <c r="Q3" s="40"/>
      <c r="R3" s="40"/>
      <c r="S3" s="40" t="s">
        <v>1</v>
      </c>
      <c r="T3" s="40" t="s">
        <v>3</v>
      </c>
      <c r="U3" s="41" t="s">
        <v>2</v>
      </c>
    </row>
    <row r="4" spans="1:21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2"/>
    </row>
    <row r="5" spans="1:21" ht="16">
      <c r="A5" s="43" t="s">
        <v>36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11" t="s">
        <v>33</v>
      </c>
      <c r="B6" s="8" t="s">
        <v>37</v>
      </c>
      <c r="C6" s="8" t="s">
        <v>38</v>
      </c>
      <c r="D6" s="8" t="s">
        <v>39</v>
      </c>
      <c r="E6" s="8" t="str">
        <f>"1,3490"</f>
        <v>1,3490</v>
      </c>
      <c r="F6" s="8" t="s">
        <v>16</v>
      </c>
      <c r="G6" s="9" t="s">
        <v>40</v>
      </c>
      <c r="H6" s="10" t="s">
        <v>41</v>
      </c>
      <c r="I6" s="9" t="s">
        <v>41</v>
      </c>
      <c r="J6" s="11"/>
      <c r="K6" s="9" t="s">
        <v>42</v>
      </c>
      <c r="L6" s="9" t="s">
        <v>43</v>
      </c>
      <c r="M6" s="9" t="s">
        <v>44</v>
      </c>
      <c r="N6" s="11"/>
      <c r="O6" s="9" t="s">
        <v>45</v>
      </c>
      <c r="P6" s="9" t="s">
        <v>46</v>
      </c>
      <c r="Q6" s="9" t="s">
        <v>47</v>
      </c>
      <c r="R6" s="11"/>
      <c r="S6" s="11" t="str">
        <f>"285,0"</f>
        <v>285,0</v>
      </c>
      <c r="T6" s="11" t="str">
        <f>"384,4650"</f>
        <v>384,4650</v>
      </c>
      <c r="U6" s="8" t="s">
        <v>48</v>
      </c>
    </row>
    <row r="7" spans="1:21">
      <c r="B7" s="6" t="s">
        <v>34</v>
      </c>
    </row>
    <row r="8" spans="1:21" ht="16">
      <c r="A8" s="47" t="s">
        <v>49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>
      <c r="A9" s="11" t="s">
        <v>33</v>
      </c>
      <c r="B9" s="8" t="s">
        <v>50</v>
      </c>
      <c r="C9" s="8" t="s">
        <v>51</v>
      </c>
      <c r="D9" s="8" t="s">
        <v>52</v>
      </c>
      <c r="E9" s="8" t="str">
        <f>"1,1207"</f>
        <v>1,1207</v>
      </c>
      <c r="F9" s="8" t="s">
        <v>16</v>
      </c>
      <c r="G9" s="9" t="s">
        <v>53</v>
      </c>
      <c r="H9" s="9" t="s">
        <v>54</v>
      </c>
      <c r="I9" s="11"/>
      <c r="J9" s="11"/>
      <c r="K9" s="9" t="s">
        <v>55</v>
      </c>
      <c r="L9" s="10" t="s">
        <v>42</v>
      </c>
      <c r="M9" s="10" t="s">
        <v>42</v>
      </c>
      <c r="N9" s="11"/>
      <c r="O9" s="9" t="s">
        <v>56</v>
      </c>
      <c r="P9" s="9" t="s">
        <v>53</v>
      </c>
      <c r="Q9" s="9" t="s">
        <v>57</v>
      </c>
      <c r="R9" s="11"/>
      <c r="S9" s="11" t="str">
        <f>"217,5"</f>
        <v>217,5</v>
      </c>
      <c r="T9" s="11" t="str">
        <f>"243,7523"</f>
        <v>243,7523</v>
      </c>
      <c r="U9" s="8" t="s">
        <v>48</v>
      </c>
    </row>
    <row r="10" spans="1:21">
      <c r="B10" s="6" t="s">
        <v>34</v>
      </c>
    </row>
    <row r="11" spans="1:21" ht="16">
      <c r="A11" s="47" t="s">
        <v>58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>
      <c r="A12" s="11" t="s">
        <v>33</v>
      </c>
      <c r="B12" s="8" t="s">
        <v>59</v>
      </c>
      <c r="C12" s="8" t="s">
        <v>60</v>
      </c>
      <c r="D12" s="8" t="s">
        <v>61</v>
      </c>
      <c r="E12" s="8" t="str">
        <f>"0,6816"</f>
        <v>0,6816</v>
      </c>
      <c r="F12" s="8" t="s">
        <v>16</v>
      </c>
      <c r="G12" s="9" t="s">
        <v>41</v>
      </c>
      <c r="H12" s="9" t="s">
        <v>62</v>
      </c>
      <c r="I12" s="9" t="s">
        <v>63</v>
      </c>
      <c r="J12" s="11"/>
      <c r="K12" s="9" t="s">
        <v>40</v>
      </c>
      <c r="L12" s="9" t="s">
        <v>64</v>
      </c>
      <c r="M12" s="9" t="s">
        <v>19</v>
      </c>
      <c r="N12" s="11"/>
      <c r="O12" s="9" t="s">
        <v>65</v>
      </c>
      <c r="P12" s="9" t="s">
        <v>66</v>
      </c>
      <c r="Q12" s="9" t="s">
        <v>67</v>
      </c>
      <c r="R12" s="11"/>
      <c r="S12" s="11" t="str">
        <f>"450,0"</f>
        <v>450,0</v>
      </c>
      <c r="T12" s="11" t="str">
        <f>"306,7200"</f>
        <v>306,7200</v>
      </c>
      <c r="U12" s="8" t="s">
        <v>48</v>
      </c>
    </row>
    <row r="13" spans="1:21">
      <c r="B13" s="6" t="s">
        <v>34</v>
      </c>
    </row>
    <row r="14" spans="1:21" ht="16">
      <c r="A14" s="47" t="s">
        <v>68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>
      <c r="A15" s="18" t="s">
        <v>33</v>
      </c>
      <c r="B15" s="15" t="s">
        <v>69</v>
      </c>
      <c r="C15" s="15" t="s">
        <v>70</v>
      </c>
      <c r="D15" s="15" t="s">
        <v>71</v>
      </c>
      <c r="E15" s="15" t="str">
        <f>"0,5846"</f>
        <v>0,5846</v>
      </c>
      <c r="F15" s="15" t="s">
        <v>16</v>
      </c>
      <c r="G15" s="16" t="s">
        <v>23</v>
      </c>
      <c r="H15" s="17" t="s">
        <v>72</v>
      </c>
      <c r="I15" s="17" t="s">
        <v>72</v>
      </c>
      <c r="J15" s="18"/>
      <c r="K15" s="16" t="s">
        <v>65</v>
      </c>
      <c r="L15" s="16" t="s">
        <v>73</v>
      </c>
      <c r="M15" s="16" t="s">
        <v>74</v>
      </c>
      <c r="N15" s="18"/>
      <c r="O15" s="16" t="s">
        <v>23</v>
      </c>
      <c r="P15" s="17" t="s">
        <v>75</v>
      </c>
      <c r="Q15" s="16" t="s">
        <v>75</v>
      </c>
      <c r="R15" s="18"/>
      <c r="S15" s="18" t="str">
        <f>"732,5"</f>
        <v>732,5</v>
      </c>
      <c r="T15" s="18" t="str">
        <f>"428,2195"</f>
        <v>428,2195</v>
      </c>
      <c r="U15" s="15"/>
    </row>
    <row r="16" spans="1:21">
      <c r="A16" s="22" t="s">
        <v>33</v>
      </c>
      <c r="B16" s="19" t="s">
        <v>76</v>
      </c>
      <c r="C16" s="19" t="s">
        <v>77</v>
      </c>
      <c r="D16" s="19" t="s">
        <v>78</v>
      </c>
      <c r="E16" s="19" t="str">
        <f>"0,5715"</f>
        <v>0,5715</v>
      </c>
      <c r="F16" s="19" t="s">
        <v>16</v>
      </c>
      <c r="G16" s="20" t="s">
        <v>79</v>
      </c>
      <c r="H16" s="20" t="s">
        <v>22</v>
      </c>
      <c r="I16" s="21" t="s">
        <v>80</v>
      </c>
      <c r="J16" s="22"/>
      <c r="K16" s="21" t="s">
        <v>74</v>
      </c>
      <c r="L16" s="21" t="s">
        <v>74</v>
      </c>
      <c r="M16" s="20" t="s">
        <v>74</v>
      </c>
      <c r="N16" s="22"/>
      <c r="O16" s="20" t="s">
        <v>17</v>
      </c>
      <c r="P16" s="20" t="s">
        <v>81</v>
      </c>
      <c r="Q16" s="20" t="s">
        <v>82</v>
      </c>
      <c r="R16" s="22"/>
      <c r="S16" s="22" t="str">
        <f>"675,0"</f>
        <v>675,0</v>
      </c>
      <c r="T16" s="22" t="str">
        <f>"385,7625"</f>
        <v>385,7625</v>
      </c>
      <c r="U16" s="19"/>
    </row>
    <row r="17" spans="2:2">
      <c r="B17" s="6" t="s">
        <v>34</v>
      </c>
    </row>
  </sheetData>
  <mergeCells count="17">
    <mergeCell ref="A14:T14"/>
    <mergeCell ref="B3:B4"/>
    <mergeCell ref="S3:S4"/>
    <mergeCell ref="T3:T4"/>
    <mergeCell ref="U3:U4"/>
    <mergeCell ref="A5:T5"/>
    <mergeCell ref="A8:T8"/>
    <mergeCell ref="A11:T1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5">
    <pageSetUpPr fitToPage="1"/>
  </sheetPr>
  <dimension ref="A1:U7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6" style="6" bestFit="1" customWidth="1"/>
    <col min="3" max="3" width="26.33203125" style="6" bestFit="1" customWidth="1"/>
    <col min="4" max="4" width="21.5" style="6" bestFit="1" customWidth="1"/>
    <col min="5" max="5" width="10.5" style="6" bestFit="1" customWidth="1"/>
    <col min="6" max="6" width="30.5" style="6" bestFit="1" customWidth="1"/>
    <col min="7" max="9" width="5.5" style="7" bestFit="1" customWidth="1"/>
    <col min="10" max="10" width="4.83203125" style="7" bestFit="1" customWidth="1"/>
    <col min="11" max="13" width="5.5" style="7" bestFit="1" customWidth="1"/>
    <col min="14" max="14" width="4.83203125" style="7" bestFit="1" customWidth="1"/>
    <col min="15" max="17" width="5.5" style="7" bestFit="1" customWidth="1"/>
    <col min="18" max="18" width="4.83203125" style="7" bestFit="1" customWidth="1"/>
    <col min="19" max="19" width="7.83203125" style="7" bestFit="1" customWidth="1"/>
    <col min="20" max="20" width="8.5" style="7" bestFit="1" customWidth="1"/>
    <col min="21" max="21" width="15.6640625" style="6" bestFit="1" customWidth="1"/>
    <col min="22" max="16384" width="9.1640625" style="3"/>
  </cols>
  <sheetData>
    <row r="1" spans="1:21" s="2" customFormat="1" ht="29" customHeight="1">
      <c r="A1" s="29" t="s">
        <v>213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9</v>
      </c>
      <c r="H3" s="40"/>
      <c r="I3" s="40"/>
      <c r="J3" s="40"/>
      <c r="K3" s="40" t="s">
        <v>10</v>
      </c>
      <c r="L3" s="40"/>
      <c r="M3" s="40"/>
      <c r="N3" s="40"/>
      <c r="O3" s="40" t="s">
        <v>11</v>
      </c>
      <c r="P3" s="40"/>
      <c r="Q3" s="40"/>
      <c r="R3" s="40"/>
      <c r="S3" s="40" t="s">
        <v>1</v>
      </c>
      <c r="T3" s="40" t="s">
        <v>3</v>
      </c>
      <c r="U3" s="41" t="s">
        <v>2</v>
      </c>
    </row>
    <row r="4" spans="1:21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2"/>
    </row>
    <row r="5" spans="1:21" ht="16">
      <c r="A5" s="43" t="s">
        <v>12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11" t="s">
        <v>33</v>
      </c>
      <c r="B6" s="8" t="s">
        <v>13</v>
      </c>
      <c r="C6" s="8" t="s">
        <v>14</v>
      </c>
      <c r="D6" s="8" t="s">
        <v>15</v>
      </c>
      <c r="E6" s="8" t="str">
        <f>"0,6139"</f>
        <v>0,6139</v>
      </c>
      <c r="F6" s="8" t="s">
        <v>16</v>
      </c>
      <c r="G6" s="9" t="s">
        <v>17</v>
      </c>
      <c r="H6" s="10" t="s">
        <v>18</v>
      </c>
      <c r="I6" s="9" t="s">
        <v>18</v>
      </c>
      <c r="J6" s="11"/>
      <c r="K6" s="9" t="s">
        <v>19</v>
      </c>
      <c r="L6" s="9" t="s">
        <v>20</v>
      </c>
      <c r="M6" s="10" t="s">
        <v>21</v>
      </c>
      <c r="N6" s="11"/>
      <c r="O6" s="9" t="s">
        <v>17</v>
      </c>
      <c r="P6" s="9" t="s">
        <v>22</v>
      </c>
      <c r="Q6" s="10" t="s">
        <v>23</v>
      </c>
      <c r="R6" s="11"/>
      <c r="S6" s="11" t="str">
        <f>"615,0"</f>
        <v>615,0</v>
      </c>
      <c r="T6" s="11" t="str">
        <f>"377,5485"</f>
        <v>377,5485</v>
      </c>
      <c r="U6" s="8"/>
    </row>
    <row r="7" spans="1:21">
      <c r="B7" s="6" t="s">
        <v>34</v>
      </c>
    </row>
  </sheetData>
  <mergeCells count="14">
    <mergeCell ref="A5:T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5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1.1640625" style="6" bestFit="1" customWidth="1"/>
    <col min="7" max="9" width="5.5" style="7" bestFit="1" customWidth="1"/>
    <col min="10" max="10" width="4.83203125" style="7" bestFit="1" customWidth="1"/>
    <col min="11" max="11" width="11.33203125" style="7" bestFit="1" customWidth="1"/>
    <col min="12" max="12" width="8.5" style="7" bestFit="1" customWidth="1"/>
    <col min="13" max="13" width="15.5" style="6" bestFit="1" customWidth="1"/>
    <col min="14" max="16384" width="9.1640625" style="3"/>
  </cols>
  <sheetData>
    <row r="1" spans="1:13" s="2" customFormat="1" ht="29" customHeight="1">
      <c r="A1" s="29" t="s">
        <v>208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10</v>
      </c>
      <c r="H3" s="40"/>
      <c r="I3" s="40"/>
      <c r="J3" s="40"/>
      <c r="K3" s="40" t="s">
        <v>95</v>
      </c>
      <c r="L3" s="40" t="s">
        <v>3</v>
      </c>
      <c r="M3" s="41" t="s">
        <v>2</v>
      </c>
    </row>
    <row r="4" spans="1:13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2"/>
    </row>
    <row r="5" spans="1:13" ht="16">
      <c r="A5" s="43" t="s">
        <v>144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11" t="s">
        <v>33</v>
      </c>
      <c r="B6" s="8" t="s">
        <v>145</v>
      </c>
      <c r="C6" s="8" t="s">
        <v>146</v>
      </c>
      <c r="D6" s="8" t="s">
        <v>147</v>
      </c>
      <c r="E6" s="8" t="str">
        <f>"1,1766"</f>
        <v>1,1766</v>
      </c>
      <c r="F6" s="8" t="s">
        <v>214</v>
      </c>
      <c r="G6" s="9" t="s">
        <v>148</v>
      </c>
      <c r="H6" s="9" t="s">
        <v>149</v>
      </c>
      <c r="I6" s="9" t="s">
        <v>43</v>
      </c>
      <c r="J6" s="11"/>
      <c r="K6" s="11" t="str">
        <f>"55,0"</f>
        <v>55,0</v>
      </c>
      <c r="L6" s="11" t="str">
        <f>"64,7130"</f>
        <v>64,7130</v>
      </c>
      <c r="M6" s="8"/>
    </row>
    <row r="7" spans="1:13">
      <c r="B7" s="6" t="s">
        <v>34</v>
      </c>
    </row>
    <row r="8" spans="1:13" ht="16">
      <c r="A8" s="47" t="s">
        <v>150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18" t="s">
        <v>33</v>
      </c>
      <c r="B9" s="15" t="s">
        <v>151</v>
      </c>
      <c r="C9" s="15" t="s">
        <v>152</v>
      </c>
      <c r="D9" s="15" t="s">
        <v>153</v>
      </c>
      <c r="E9" s="15" t="str">
        <f>"0,7872"</f>
        <v>0,7872</v>
      </c>
      <c r="F9" s="15" t="s">
        <v>215</v>
      </c>
      <c r="G9" s="17" t="s">
        <v>64</v>
      </c>
      <c r="H9" s="16" t="s">
        <v>64</v>
      </c>
      <c r="I9" s="17" t="s">
        <v>62</v>
      </c>
      <c r="J9" s="18"/>
      <c r="K9" s="18" t="str">
        <f>"110,0"</f>
        <v>110,0</v>
      </c>
      <c r="L9" s="18" t="str">
        <f>"86,5920"</f>
        <v>86,5920</v>
      </c>
      <c r="M9" s="15"/>
    </row>
    <row r="10" spans="1:13">
      <c r="A10" s="22" t="s">
        <v>33</v>
      </c>
      <c r="B10" s="19" t="s">
        <v>154</v>
      </c>
      <c r="C10" s="19" t="s">
        <v>155</v>
      </c>
      <c r="D10" s="19" t="s">
        <v>156</v>
      </c>
      <c r="E10" s="19" t="str">
        <f>"0,8402"</f>
        <v>0,8402</v>
      </c>
      <c r="F10" s="19" t="s">
        <v>16</v>
      </c>
      <c r="G10" s="20" t="s">
        <v>40</v>
      </c>
      <c r="H10" s="20" t="s">
        <v>157</v>
      </c>
      <c r="I10" s="21" t="s">
        <v>64</v>
      </c>
      <c r="J10" s="22"/>
      <c r="K10" s="22" t="str">
        <f>"107,5"</f>
        <v>107,5</v>
      </c>
      <c r="L10" s="22" t="str">
        <f>"90,3215"</f>
        <v>90,3215</v>
      </c>
      <c r="M10" s="19" t="s">
        <v>125</v>
      </c>
    </row>
    <row r="11" spans="1:13">
      <c r="B11" s="6" t="s">
        <v>34</v>
      </c>
    </row>
    <row r="12" spans="1:13" ht="16">
      <c r="A12" s="47" t="s">
        <v>158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>
      <c r="A13" s="18" t="s">
        <v>33</v>
      </c>
      <c r="B13" s="15" t="s">
        <v>159</v>
      </c>
      <c r="C13" s="15" t="s">
        <v>160</v>
      </c>
      <c r="D13" s="15" t="s">
        <v>161</v>
      </c>
      <c r="E13" s="15" t="str">
        <f>"0,6483"</f>
        <v>0,6483</v>
      </c>
      <c r="F13" s="15" t="s">
        <v>16</v>
      </c>
      <c r="G13" s="16" t="s">
        <v>120</v>
      </c>
      <c r="H13" s="16" t="s">
        <v>65</v>
      </c>
      <c r="I13" s="17" t="s">
        <v>162</v>
      </c>
      <c r="J13" s="17"/>
      <c r="K13" s="18" t="str">
        <f>"170,0"</f>
        <v>170,0</v>
      </c>
      <c r="L13" s="18" t="str">
        <f>"110,2110"</f>
        <v>110,2110</v>
      </c>
      <c r="M13" s="15" t="s">
        <v>163</v>
      </c>
    </row>
    <row r="14" spans="1:13">
      <c r="A14" s="22" t="s">
        <v>142</v>
      </c>
      <c r="B14" s="19" t="s">
        <v>164</v>
      </c>
      <c r="C14" s="19" t="s">
        <v>165</v>
      </c>
      <c r="D14" s="19" t="s">
        <v>161</v>
      </c>
      <c r="E14" s="19" t="str">
        <f>"0,6483"</f>
        <v>0,6483</v>
      </c>
      <c r="F14" s="19" t="s">
        <v>216</v>
      </c>
      <c r="G14" s="20" t="s">
        <v>21</v>
      </c>
      <c r="H14" s="20" t="s">
        <v>166</v>
      </c>
      <c r="I14" s="20" t="s">
        <v>167</v>
      </c>
      <c r="J14" s="22"/>
      <c r="K14" s="22" t="str">
        <f>"157,5"</f>
        <v>157,5</v>
      </c>
      <c r="L14" s="22" t="str">
        <f>"102,1072"</f>
        <v>102,1072</v>
      </c>
      <c r="M14" s="19"/>
    </row>
    <row r="15" spans="1:13">
      <c r="B15" s="6" t="s">
        <v>34</v>
      </c>
    </row>
    <row r="16" spans="1:13">
      <c r="B16" s="6" t="s">
        <v>34</v>
      </c>
    </row>
    <row r="17" spans="2:12">
      <c r="B17" s="6" t="s">
        <v>34</v>
      </c>
    </row>
    <row r="18" spans="2:12" ht="18">
      <c r="B18" s="12" t="s">
        <v>24</v>
      </c>
      <c r="C18" s="12"/>
    </row>
    <row r="19" spans="2:12" ht="16">
      <c r="B19" s="13" t="s">
        <v>25</v>
      </c>
      <c r="C19" s="13"/>
      <c r="H19" s="3"/>
      <c r="I19" s="3"/>
      <c r="J19" s="3"/>
      <c r="K19" s="3"/>
      <c r="L19" s="3"/>
    </row>
    <row r="20" spans="2:12" ht="14">
      <c r="B20" s="14"/>
      <c r="C20" s="14" t="s">
        <v>26</v>
      </c>
      <c r="H20" s="3"/>
      <c r="I20" s="3"/>
      <c r="J20" s="3"/>
      <c r="K20" s="3"/>
      <c r="L20" s="3"/>
    </row>
    <row r="21" spans="2:12" ht="14">
      <c r="B21" s="5" t="s">
        <v>27</v>
      </c>
      <c r="C21" s="5" t="s">
        <v>28</v>
      </c>
      <c r="D21" s="5" t="s">
        <v>217</v>
      </c>
      <c r="E21" s="5" t="s">
        <v>95</v>
      </c>
      <c r="F21" s="5" t="s">
        <v>31</v>
      </c>
      <c r="H21" s="3"/>
      <c r="I21" s="3"/>
      <c r="J21" s="3"/>
      <c r="K21" s="3"/>
      <c r="L21" s="3"/>
    </row>
    <row r="22" spans="2:12">
      <c r="B22" s="6" t="s">
        <v>159</v>
      </c>
      <c r="C22" s="6" t="s">
        <v>26</v>
      </c>
      <c r="D22" s="7" t="s">
        <v>169</v>
      </c>
      <c r="E22" s="7" t="s">
        <v>65</v>
      </c>
      <c r="F22" s="7" t="s">
        <v>170</v>
      </c>
      <c r="H22" s="3"/>
      <c r="I22" s="3"/>
      <c r="J22" s="3"/>
      <c r="K22" s="3"/>
      <c r="L22" s="3"/>
    </row>
    <row r="23" spans="2:12">
      <c r="B23" s="6" t="s">
        <v>164</v>
      </c>
      <c r="C23" s="6" t="s">
        <v>26</v>
      </c>
      <c r="D23" s="7" t="s">
        <v>169</v>
      </c>
      <c r="E23" s="7" t="s">
        <v>167</v>
      </c>
      <c r="F23" s="7" t="s">
        <v>171</v>
      </c>
      <c r="H23" s="3"/>
      <c r="I23" s="3"/>
      <c r="J23" s="3"/>
      <c r="K23" s="3"/>
      <c r="L23" s="3"/>
    </row>
    <row r="24" spans="2:12">
      <c r="B24" s="6" t="s">
        <v>154</v>
      </c>
      <c r="C24" s="6" t="s">
        <v>26</v>
      </c>
      <c r="D24" s="7" t="s">
        <v>168</v>
      </c>
      <c r="E24" s="7" t="s">
        <v>157</v>
      </c>
      <c r="F24" s="7" t="s">
        <v>172</v>
      </c>
      <c r="H24" s="3"/>
      <c r="I24" s="3"/>
      <c r="J24" s="3"/>
      <c r="K24" s="3"/>
      <c r="L24" s="3"/>
    </row>
    <row r="25" spans="2:12">
      <c r="B25" s="6" t="s">
        <v>34</v>
      </c>
      <c r="H25" s="3"/>
      <c r="I25" s="3"/>
      <c r="J25" s="3"/>
      <c r="K25" s="3"/>
      <c r="L25" s="3"/>
    </row>
  </sheetData>
  <mergeCells count="14">
    <mergeCell ref="A12:L12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4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3.16406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0.5" style="6" bestFit="1" customWidth="1"/>
    <col min="7" max="9" width="5.5" style="7" bestFit="1" customWidth="1"/>
    <col min="10" max="10" width="4.83203125" style="7" bestFit="1" customWidth="1"/>
    <col min="11" max="11" width="11.33203125" style="7" bestFit="1" customWidth="1"/>
    <col min="12" max="12" width="8.5" style="7" bestFit="1" customWidth="1"/>
    <col min="13" max="13" width="15.6640625" style="6" bestFit="1" customWidth="1"/>
    <col min="14" max="16384" width="9.1640625" style="3"/>
  </cols>
  <sheetData>
    <row r="1" spans="1:13" s="2" customFormat="1" ht="29" customHeight="1">
      <c r="A1" s="29" t="s">
        <v>209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10</v>
      </c>
      <c r="H3" s="40"/>
      <c r="I3" s="40"/>
      <c r="J3" s="40"/>
      <c r="K3" s="40" t="s">
        <v>95</v>
      </c>
      <c r="L3" s="40" t="s">
        <v>3</v>
      </c>
      <c r="M3" s="41" t="s">
        <v>2</v>
      </c>
    </row>
    <row r="4" spans="1:13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2"/>
    </row>
    <row r="5" spans="1:13" ht="16">
      <c r="A5" s="43" t="s">
        <v>97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11" t="s">
        <v>33</v>
      </c>
      <c r="B6" s="8" t="s">
        <v>98</v>
      </c>
      <c r="C6" s="8" t="s">
        <v>99</v>
      </c>
      <c r="D6" s="8" t="s">
        <v>100</v>
      </c>
      <c r="E6" s="8" t="str">
        <f>"1,0090"</f>
        <v>1,0090</v>
      </c>
      <c r="F6" s="8" t="s">
        <v>101</v>
      </c>
      <c r="G6" s="9" t="s">
        <v>44</v>
      </c>
      <c r="H6" s="10" t="s">
        <v>102</v>
      </c>
      <c r="I6" s="10" t="s">
        <v>102</v>
      </c>
      <c r="J6" s="11"/>
      <c r="K6" s="11" t="str">
        <f>"57,5"</f>
        <v>57,5</v>
      </c>
      <c r="L6" s="11" t="str">
        <f>"58,0175"</f>
        <v>58,0175</v>
      </c>
      <c r="M6" s="8" t="s">
        <v>103</v>
      </c>
    </row>
    <row r="7" spans="1:13">
      <c r="B7" s="6" t="s">
        <v>34</v>
      </c>
    </row>
    <row r="8" spans="1:13" ht="16">
      <c r="A8" s="47" t="s">
        <v>104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11" t="s">
        <v>33</v>
      </c>
      <c r="B9" s="8" t="s">
        <v>105</v>
      </c>
      <c r="C9" s="8" t="s">
        <v>106</v>
      </c>
      <c r="D9" s="8" t="s">
        <v>107</v>
      </c>
      <c r="E9" s="8" t="str">
        <f>"1,2934"</f>
        <v>1,2934</v>
      </c>
      <c r="F9" s="8" t="s">
        <v>16</v>
      </c>
      <c r="G9" s="9" t="s">
        <v>108</v>
      </c>
      <c r="H9" s="9" t="s">
        <v>109</v>
      </c>
      <c r="I9" s="9" t="s">
        <v>110</v>
      </c>
      <c r="J9" s="11"/>
      <c r="K9" s="11" t="str">
        <f>"37,5"</f>
        <v>37,5</v>
      </c>
      <c r="L9" s="11" t="str">
        <f>"48,5025"</f>
        <v>48,5025</v>
      </c>
      <c r="M9" s="8" t="s">
        <v>94</v>
      </c>
    </row>
    <row r="10" spans="1:13">
      <c r="B10" s="6" t="s">
        <v>34</v>
      </c>
    </row>
    <row r="11" spans="1:13" ht="16">
      <c r="A11" s="47" t="s">
        <v>58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>
      <c r="A12" s="11" t="s">
        <v>33</v>
      </c>
      <c r="B12" s="8" t="s">
        <v>111</v>
      </c>
      <c r="C12" s="8" t="s">
        <v>112</v>
      </c>
      <c r="D12" s="8" t="s">
        <v>113</v>
      </c>
      <c r="E12" s="8" t="str">
        <f>"0,6963"</f>
        <v>0,6963</v>
      </c>
      <c r="F12" s="8" t="s">
        <v>218</v>
      </c>
      <c r="G12" s="10" t="s">
        <v>40</v>
      </c>
      <c r="H12" s="9" t="s">
        <v>40</v>
      </c>
      <c r="I12" s="10" t="s">
        <v>19</v>
      </c>
      <c r="J12" s="11"/>
      <c r="K12" s="11" t="str">
        <f>"100,0"</f>
        <v>100,0</v>
      </c>
      <c r="L12" s="11" t="str">
        <f>"69,6300"</f>
        <v>69,6300</v>
      </c>
      <c r="M12" s="8"/>
    </row>
    <row r="13" spans="1:13">
      <c r="B13" s="6" t="s">
        <v>34</v>
      </c>
    </row>
    <row r="14" spans="1:13" ht="16">
      <c r="A14" s="47" t="s">
        <v>12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>
      <c r="A15" s="18" t="s">
        <v>33</v>
      </c>
      <c r="B15" s="15" t="s">
        <v>114</v>
      </c>
      <c r="C15" s="15" t="s">
        <v>115</v>
      </c>
      <c r="D15" s="15" t="s">
        <v>116</v>
      </c>
      <c r="E15" s="15" t="str">
        <f>"0,6086"</f>
        <v>0,6086</v>
      </c>
      <c r="F15" s="15" t="s">
        <v>117</v>
      </c>
      <c r="G15" s="16" t="s">
        <v>118</v>
      </c>
      <c r="H15" s="16" t="s">
        <v>119</v>
      </c>
      <c r="I15" s="17" t="s">
        <v>120</v>
      </c>
      <c r="J15" s="18"/>
      <c r="K15" s="18" t="str">
        <f>"160,0"</f>
        <v>160,0</v>
      </c>
      <c r="L15" s="18" t="str">
        <f>"97,3760"</f>
        <v>97,3760</v>
      </c>
      <c r="M15" s="15"/>
    </row>
    <row r="16" spans="1:13">
      <c r="A16" s="25" t="s">
        <v>142</v>
      </c>
      <c r="B16" s="23" t="s">
        <v>121</v>
      </c>
      <c r="C16" s="23" t="s">
        <v>122</v>
      </c>
      <c r="D16" s="23" t="s">
        <v>123</v>
      </c>
      <c r="E16" s="23" t="str">
        <f>"0,6342"</f>
        <v>0,6342</v>
      </c>
      <c r="F16" s="23" t="s">
        <v>16</v>
      </c>
      <c r="G16" s="24" t="s">
        <v>62</v>
      </c>
      <c r="H16" s="24" t="s">
        <v>63</v>
      </c>
      <c r="I16" s="24" t="s">
        <v>124</v>
      </c>
      <c r="J16" s="25"/>
      <c r="K16" s="25" t="str">
        <f>"135,0"</f>
        <v>135,0</v>
      </c>
      <c r="L16" s="25" t="str">
        <f>"85,6170"</f>
        <v>85,6170</v>
      </c>
      <c r="M16" s="23" t="s">
        <v>125</v>
      </c>
    </row>
    <row r="17" spans="1:13">
      <c r="A17" s="25" t="s">
        <v>143</v>
      </c>
      <c r="B17" s="23" t="s">
        <v>126</v>
      </c>
      <c r="C17" s="23" t="s">
        <v>127</v>
      </c>
      <c r="D17" s="23" t="s">
        <v>128</v>
      </c>
      <c r="E17" s="23" t="str">
        <f>"0,6200"</f>
        <v>0,6200</v>
      </c>
      <c r="F17" s="23" t="s">
        <v>16</v>
      </c>
      <c r="G17" s="24" t="s">
        <v>64</v>
      </c>
      <c r="H17" s="24" t="s">
        <v>62</v>
      </c>
      <c r="I17" s="26" t="s">
        <v>19</v>
      </c>
      <c r="J17" s="25"/>
      <c r="K17" s="25" t="str">
        <f>"115,0"</f>
        <v>115,0</v>
      </c>
      <c r="L17" s="25" t="str">
        <f>"71,3000"</f>
        <v>71,3000</v>
      </c>
      <c r="M17" s="23"/>
    </row>
    <row r="18" spans="1:13">
      <c r="A18" s="22" t="s">
        <v>33</v>
      </c>
      <c r="B18" s="19" t="s">
        <v>114</v>
      </c>
      <c r="C18" s="19" t="s">
        <v>129</v>
      </c>
      <c r="D18" s="19" t="s">
        <v>116</v>
      </c>
      <c r="E18" s="19" t="str">
        <f>"0,6086"</f>
        <v>0,6086</v>
      </c>
      <c r="F18" s="19" t="s">
        <v>117</v>
      </c>
      <c r="G18" s="20" t="s">
        <v>118</v>
      </c>
      <c r="H18" s="20" t="s">
        <v>119</v>
      </c>
      <c r="I18" s="21" t="s">
        <v>120</v>
      </c>
      <c r="J18" s="22"/>
      <c r="K18" s="22" t="str">
        <f>"160,0"</f>
        <v>160,0</v>
      </c>
      <c r="L18" s="22" t="str">
        <f>"111,9824"</f>
        <v>111,9824</v>
      </c>
      <c r="M18" s="19"/>
    </row>
    <row r="19" spans="1:13">
      <c r="B19" s="6" t="s">
        <v>34</v>
      </c>
    </row>
    <row r="20" spans="1:13" ht="16">
      <c r="A20" s="47" t="s">
        <v>130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>
      <c r="A21" s="11" t="s">
        <v>33</v>
      </c>
      <c r="B21" s="8" t="s">
        <v>131</v>
      </c>
      <c r="C21" s="8" t="s">
        <v>132</v>
      </c>
      <c r="D21" s="8" t="s">
        <v>133</v>
      </c>
      <c r="E21" s="8" t="str">
        <f>"0,6062"</f>
        <v>0,6062</v>
      </c>
      <c r="F21" s="8" t="s">
        <v>16</v>
      </c>
      <c r="G21" s="9" t="s">
        <v>21</v>
      </c>
      <c r="H21" s="9" t="s">
        <v>118</v>
      </c>
      <c r="I21" s="9" t="s">
        <v>119</v>
      </c>
      <c r="J21" s="11"/>
      <c r="K21" s="11" t="str">
        <f>"160,0"</f>
        <v>160,0</v>
      </c>
      <c r="L21" s="11" t="str">
        <f>"96,9920"</f>
        <v>96,9920</v>
      </c>
      <c r="M21" s="8" t="s">
        <v>134</v>
      </c>
    </row>
    <row r="22" spans="1:13">
      <c r="B22" s="6" t="s">
        <v>34</v>
      </c>
    </row>
    <row r="23" spans="1:13" ht="16">
      <c r="A23" s="47" t="s">
        <v>68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>
      <c r="A24" s="11" t="s">
        <v>33</v>
      </c>
      <c r="B24" s="8" t="s">
        <v>135</v>
      </c>
      <c r="C24" s="8" t="s">
        <v>136</v>
      </c>
      <c r="D24" s="8" t="s">
        <v>137</v>
      </c>
      <c r="E24" s="8" t="str">
        <f>"0,5806"</f>
        <v>0,5806</v>
      </c>
      <c r="F24" s="8" t="s">
        <v>16</v>
      </c>
      <c r="G24" s="9" t="s">
        <v>63</v>
      </c>
      <c r="H24" s="9" t="s">
        <v>20</v>
      </c>
      <c r="I24" s="9" t="s">
        <v>124</v>
      </c>
      <c r="J24" s="11"/>
      <c r="K24" s="11" t="str">
        <f>"135,0"</f>
        <v>135,0</v>
      </c>
      <c r="L24" s="11" t="str">
        <f>"122,6663"</f>
        <v>122,6663</v>
      </c>
      <c r="M24" s="8"/>
    </row>
    <row r="25" spans="1:13">
      <c r="B25" s="6" t="s">
        <v>34</v>
      </c>
    </row>
    <row r="26" spans="1:13">
      <c r="B26" s="6" t="s">
        <v>34</v>
      </c>
    </row>
    <row r="27" spans="1:13">
      <c r="B27" s="6" t="s">
        <v>34</v>
      </c>
    </row>
    <row r="28" spans="1:13" ht="18">
      <c r="B28" s="12" t="s">
        <v>24</v>
      </c>
      <c r="C28" s="12"/>
      <c r="G28" s="3"/>
      <c r="H28" s="3"/>
      <c r="I28" s="3"/>
      <c r="J28" s="3"/>
      <c r="K28" s="3"/>
    </row>
    <row r="29" spans="1:13" ht="16">
      <c r="B29" s="13" t="s">
        <v>25</v>
      </c>
      <c r="C29" s="13"/>
      <c r="G29" s="3"/>
      <c r="H29" s="3"/>
      <c r="I29" s="3"/>
      <c r="J29" s="3"/>
      <c r="K29" s="3"/>
    </row>
    <row r="30" spans="1:13" ht="14">
      <c r="B30" s="14"/>
      <c r="C30" s="14" t="s">
        <v>26</v>
      </c>
      <c r="G30" s="3"/>
      <c r="H30" s="3"/>
      <c r="I30" s="3"/>
      <c r="J30" s="3"/>
      <c r="K30" s="3"/>
    </row>
    <row r="31" spans="1:13" ht="14">
      <c r="B31" s="5" t="s">
        <v>27</v>
      </c>
      <c r="C31" s="5" t="s">
        <v>28</v>
      </c>
      <c r="D31" s="5" t="s">
        <v>29</v>
      </c>
      <c r="E31" s="5" t="s">
        <v>30</v>
      </c>
      <c r="F31" s="5" t="s">
        <v>31</v>
      </c>
      <c r="G31" s="3"/>
      <c r="H31" s="3"/>
      <c r="I31" s="3"/>
      <c r="J31" s="3"/>
      <c r="K31" s="3"/>
    </row>
    <row r="32" spans="1:13">
      <c r="B32" s="6" t="s">
        <v>114</v>
      </c>
      <c r="C32" s="6" t="s">
        <v>26</v>
      </c>
      <c r="D32" s="7" t="s">
        <v>32</v>
      </c>
      <c r="E32" s="7" t="s">
        <v>119</v>
      </c>
      <c r="F32" s="7" t="s">
        <v>138</v>
      </c>
      <c r="G32" s="3"/>
      <c r="H32" s="3"/>
      <c r="I32" s="3"/>
      <c r="J32" s="3"/>
      <c r="K32" s="3"/>
    </row>
    <row r="33" spans="2:11">
      <c r="B33" s="6" t="s">
        <v>131</v>
      </c>
      <c r="C33" s="6" t="s">
        <v>26</v>
      </c>
      <c r="D33" s="7" t="s">
        <v>139</v>
      </c>
      <c r="E33" s="7" t="s">
        <v>119</v>
      </c>
      <c r="F33" s="7" t="s">
        <v>140</v>
      </c>
      <c r="G33" s="3"/>
      <c r="H33" s="3"/>
      <c r="I33" s="3"/>
      <c r="J33" s="3"/>
      <c r="K33" s="3"/>
    </row>
    <row r="34" spans="2:11">
      <c r="B34" s="6" t="s">
        <v>121</v>
      </c>
      <c r="C34" s="6" t="s">
        <v>26</v>
      </c>
      <c r="D34" s="7" t="s">
        <v>32</v>
      </c>
      <c r="E34" s="7" t="s">
        <v>124</v>
      </c>
      <c r="F34" s="7" t="s">
        <v>141</v>
      </c>
      <c r="G34" s="3"/>
      <c r="H34" s="3"/>
      <c r="I34" s="3"/>
      <c r="J34" s="3"/>
      <c r="K34" s="3"/>
    </row>
  </sheetData>
  <mergeCells count="17">
    <mergeCell ref="A14:L14"/>
    <mergeCell ref="A20:L20"/>
    <mergeCell ref="A23:L23"/>
    <mergeCell ref="B3:B4"/>
    <mergeCell ref="K3:K4"/>
    <mergeCell ref="L3:L4"/>
    <mergeCell ref="M3:M4"/>
    <mergeCell ref="A5:L5"/>
    <mergeCell ref="A8:L8"/>
    <mergeCell ref="A11:L1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.5" style="6" bestFit="1" customWidth="1"/>
    <col min="3" max="3" width="26.33203125" style="6" bestFit="1" customWidth="1"/>
    <col min="4" max="4" width="16.1640625" style="6" customWidth="1"/>
    <col min="5" max="5" width="8.83203125" style="6" customWidth="1"/>
    <col min="6" max="6" width="30.5" style="6" bestFit="1" customWidth="1"/>
    <col min="7" max="9" width="4.5" style="7" bestFit="1" customWidth="1"/>
    <col min="10" max="10" width="4.83203125" style="7" bestFit="1" customWidth="1"/>
    <col min="11" max="11" width="11.33203125" style="28" bestFit="1" customWidth="1"/>
    <col min="12" max="12" width="6.5" style="7" bestFit="1" customWidth="1"/>
    <col min="13" max="13" width="16.5" style="6" customWidth="1"/>
    <col min="14" max="16384" width="9.1640625" style="3"/>
  </cols>
  <sheetData>
    <row r="1" spans="1:13" s="2" customFormat="1" ht="29" customHeight="1">
      <c r="A1" s="29" t="s">
        <v>210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91</v>
      </c>
      <c r="F3" s="40" t="s">
        <v>7</v>
      </c>
      <c r="G3" s="40" t="s">
        <v>10</v>
      </c>
      <c r="H3" s="40"/>
      <c r="I3" s="40"/>
      <c r="J3" s="40"/>
      <c r="K3" s="49" t="s">
        <v>95</v>
      </c>
      <c r="L3" s="40" t="s">
        <v>3</v>
      </c>
      <c r="M3" s="41" t="s">
        <v>2</v>
      </c>
    </row>
    <row r="4" spans="1:13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2"/>
    </row>
    <row r="5" spans="1:13" ht="16">
      <c r="A5" s="43" t="s">
        <v>49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11" t="s">
        <v>96</v>
      </c>
      <c r="B6" s="8" t="s">
        <v>205</v>
      </c>
      <c r="C6" s="8" t="s">
        <v>92</v>
      </c>
      <c r="D6" s="8" t="s">
        <v>93</v>
      </c>
      <c r="E6" s="8" t="str">
        <f>"1,0292"</f>
        <v>1,0292</v>
      </c>
      <c r="F6" s="8" t="s">
        <v>16</v>
      </c>
      <c r="G6" s="10" t="s">
        <v>57</v>
      </c>
      <c r="H6" s="10" t="s">
        <v>57</v>
      </c>
      <c r="I6" s="10" t="s">
        <v>57</v>
      </c>
      <c r="J6" s="11"/>
      <c r="K6" s="27">
        <v>0</v>
      </c>
      <c r="L6" s="11" t="str">
        <f>"0,0000"</f>
        <v>0,0000</v>
      </c>
      <c r="M6" s="8" t="s">
        <v>94</v>
      </c>
    </row>
    <row r="7" spans="1:13">
      <c r="B7" s="6" t="s">
        <v>34</v>
      </c>
    </row>
  </sheetData>
  <mergeCells count="12">
    <mergeCell ref="A5:L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1.5" style="6" bestFit="1" customWidth="1"/>
    <col min="3" max="3" width="27.83203125" style="6" customWidth="1"/>
    <col min="4" max="4" width="21.5" style="6" bestFit="1" customWidth="1"/>
    <col min="5" max="5" width="10.5" style="6" bestFit="1" customWidth="1"/>
    <col min="6" max="6" width="32.6640625" style="6" customWidth="1"/>
    <col min="7" max="9" width="5.5" style="7" bestFit="1" customWidth="1"/>
    <col min="10" max="10" width="4.83203125" style="7" bestFit="1" customWidth="1"/>
    <col min="11" max="11" width="11.33203125" style="7" bestFit="1" customWidth="1"/>
    <col min="12" max="12" width="8.5" style="7" bestFit="1" customWidth="1"/>
    <col min="13" max="13" width="15.5" style="6" bestFit="1" customWidth="1"/>
    <col min="14" max="16384" width="9.1640625" style="3"/>
  </cols>
  <sheetData>
    <row r="1" spans="1:13" s="2" customFormat="1" ht="29" customHeight="1">
      <c r="A1" s="29" t="s">
        <v>206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11</v>
      </c>
      <c r="H3" s="40"/>
      <c r="I3" s="40"/>
      <c r="J3" s="40"/>
      <c r="K3" s="40" t="s">
        <v>95</v>
      </c>
      <c r="L3" s="40" t="s">
        <v>3</v>
      </c>
      <c r="M3" s="41" t="s">
        <v>2</v>
      </c>
    </row>
    <row r="4" spans="1:13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2"/>
    </row>
    <row r="5" spans="1:13" ht="16">
      <c r="A5" s="43" t="s">
        <v>144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11" t="s">
        <v>33</v>
      </c>
      <c r="B6" s="8" t="s">
        <v>201</v>
      </c>
      <c r="C6" s="8" t="s">
        <v>202</v>
      </c>
      <c r="D6" s="8" t="s">
        <v>203</v>
      </c>
      <c r="E6" s="8" t="str">
        <f>"1,1849"</f>
        <v>1,1849</v>
      </c>
      <c r="F6" s="8" t="s">
        <v>16</v>
      </c>
      <c r="G6" s="9" t="s">
        <v>56</v>
      </c>
      <c r="H6" s="9" t="s">
        <v>204</v>
      </c>
      <c r="I6" s="9" t="s">
        <v>53</v>
      </c>
      <c r="J6" s="11"/>
      <c r="K6" s="11" t="str">
        <f>"80,0"</f>
        <v>80,0</v>
      </c>
      <c r="L6" s="11" t="str">
        <f>"94,7920"</f>
        <v>94,7920</v>
      </c>
      <c r="M6" s="8" t="s">
        <v>48</v>
      </c>
    </row>
    <row r="7" spans="1:13">
      <c r="B7" s="6" t="s">
        <v>34</v>
      </c>
    </row>
    <row r="8" spans="1:13" ht="16">
      <c r="A8" s="47" t="s">
        <v>150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11" t="s">
        <v>33</v>
      </c>
      <c r="B9" s="8" t="s">
        <v>151</v>
      </c>
      <c r="C9" s="8" t="s">
        <v>152</v>
      </c>
      <c r="D9" s="8" t="s">
        <v>153</v>
      </c>
      <c r="E9" s="8" t="str">
        <f>"0,7872"</f>
        <v>0,7872</v>
      </c>
      <c r="F9" s="8" t="s">
        <v>215</v>
      </c>
      <c r="G9" s="9" t="s">
        <v>118</v>
      </c>
      <c r="H9" s="10" t="s">
        <v>119</v>
      </c>
      <c r="I9" s="10" t="s">
        <v>65</v>
      </c>
      <c r="J9" s="11"/>
      <c r="K9" s="11" t="str">
        <f>"150,0"</f>
        <v>150,0</v>
      </c>
      <c r="L9" s="11" t="str">
        <f>"118,0800"</f>
        <v>118,0800</v>
      </c>
      <c r="M9" s="8"/>
    </row>
    <row r="10" spans="1:13">
      <c r="B10" s="6" t="s">
        <v>34</v>
      </c>
    </row>
  </sheetData>
  <mergeCells count="13">
    <mergeCell ref="A5:L5"/>
    <mergeCell ref="A8:L8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7"/>
  <sheetViews>
    <sheetView workbookViewId="0">
      <selection activeCell="O12" sqref="O12"/>
    </sheetView>
  </sheetViews>
  <sheetFormatPr baseColWidth="10" defaultColWidth="9.1640625" defaultRowHeight="13"/>
  <cols>
    <col min="1" max="1" width="7.5" style="7" bestFit="1" customWidth="1"/>
    <col min="2" max="2" width="17.6640625" style="6" bestFit="1" customWidth="1"/>
    <col min="3" max="3" width="26.5" style="6" bestFit="1" customWidth="1"/>
    <col min="4" max="4" width="21.5" style="6" bestFit="1" customWidth="1"/>
    <col min="5" max="5" width="10.5" style="6" bestFit="1" customWidth="1"/>
    <col min="6" max="6" width="31.33203125" style="6" bestFit="1" customWidth="1"/>
    <col min="7" max="9" width="5.5" style="7" bestFit="1" customWidth="1"/>
    <col min="10" max="10" width="4.83203125" style="7" bestFit="1" customWidth="1"/>
    <col min="11" max="11" width="11.33203125" style="7" bestFit="1" customWidth="1"/>
    <col min="12" max="12" width="8.5" style="7" bestFit="1" customWidth="1"/>
    <col min="13" max="13" width="19.6640625" style="6" customWidth="1"/>
    <col min="14" max="16384" width="9.1640625" style="3"/>
  </cols>
  <sheetData>
    <row r="1" spans="1:13" s="2" customFormat="1" ht="29" customHeight="1">
      <c r="A1" s="29" t="s">
        <v>207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35</v>
      </c>
      <c r="B3" s="45" t="s">
        <v>0</v>
      </c>
      <c r="C3" s="38" t="s">
        <v>5</v>
      </c>
      <c r="D3" s="38" t="s">
        <v>6</v>
      </c>
      <c r="E3" s="40" t="s">
        <v>8</v>
      </c>
      <c r="F3" s="40" t="s">
        <v>7</v>
      </c>
      <c r="G3" s="40" t="s">
        <v>11</v>
      </c>
      <c r="H3" s="40"/>
      <c r="I3" s="40"/>
      <c r="J3" s="40"/>
      <c r="K3" s="40" t="s">
        <v>95</v>
      </c>
      <c r="L3" s="40" t="s">
        <v>3</v>
      </c>
      <c r="M3" s="41" t="s">
        <v>2</v>
      </c>
    </row>
    <row r="4" spans="1:13" s="1" customFormat="1" ht="21" customHeight="1" thickBot="1">
      <c r="A4" s="37"/>
      <c r="B4" s="46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2"/>
    </row>
    <row r="5" spans="1:13" ht="16">
      <c r="A5" s="43" t="s">
        <v>97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11" t="s">
        <v>33</v>
      </c>
      <c r="B6" s="8" t="s">
        <v>173</v>
      </c>
      <c r="C6" s="8" t="s">
        <v>174</v>
      </c>
      <c r="D6" s="8" t="s">
        <v>175</v>
      </c>
      <c r="E6" s="8" t="str">
        <f>"0,7186"</f>
        <v>0,7186</v>
      </c>
      <c r="F6" s="8" t="s">
        <v>176</v>
      </c>
      <c r="G6" s="9" t="s">
        <v>124</v>
      </c>
      <c r="H6" s="10" t="s">
        <v>177</v>
      </c>
      <c r="I6" s="9" t="s">
        <v>177</v>
      </c>
      <c r="J6" s="11"/>
      <c r="K6" s="11" t="str">
        <f>"147,5"</f>
        <v>147,5</v>
      </c>
      <c r="L6" s="11" t="str">
        <f>"105,9935"</f>
        <v>105,9935</v>
      </c>
      <c r="M6" s="8" t="s">
        <v>178</v>
      </c>
    </row>
    <row r="7" spans="1:13">
      <c r="B7" s="6" t="s">
        <v>34</v>
      </c>
    </row>
    <row r="8" spans="1:13" ht="16">
      <c r="A8" s="47" t="s">
        <v>58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11" t="s">
        <v>33</v>
      </c>
      <c r="B9" s="8" t="s">
        <v>179</v>
      </c>
      <c r="C9" s="8" t="s">
        <v>180</v>
      </c>
      <c r="D9" s="8" t="s">
        <v>181</v>
      </c>
      <c r="E9" s="8" t="str">
        <f>"0,6729"</f>
        <v>0,6729</v>
      </c>
      <c r="F9" s="8" t="s">
        <v>16</v>
      </c>
      <c r="G9" s="9" t="s">
        <v>65</v>
      </c>
      <c r="H9" s="9" t="s">
        <v>182</v>
      </c>
      <c r="I9" s="10" t="s">
        <v>183</v>
      </c>
      <c r="J9" s="11"/>
      <c r="K9" s="11" t="str">
        <f>"185,0"</f>
        <v>185,0</v>
      </c>
      <c r="L9" s="11" t="str">
        <f>"124,4865"</f>
        <v>124,4865</v>
      </c>
      <c r="M9" s="8"/>
    </row>
    <row r="10" spans="1:13">
      <c r="B10" s="6" t="s">
        <v>34</v>
      </c>
    </row>
    <row r="11" spans="1:13" ht="16">
      <c r="A11" s="47" t="s">
        <v>158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>
      <c r="A12" s="11" t="s">
        <v>33</v>
      </c>
      <c r="B12" s="8" t="s">
        <v>184</v>
      </c>
      <c r="C12" s="8" t="s">
        <v>185</v>
      </c>
      <c r="D12" s="8" t="s">
        <v>186</v>
      </c>
      <c r="E12" s="8" t="str">
        <f>"0,6428"</f>
        <v>0,6428</v>
      </c>
      <c r="F12" s="8" t="s">
        <v>16</v>
      </c>
      <c r="G12" s="9" t="s">
        <v>20</v>
      </c>
      <c r="H12" s="9" t="s">
        <v>118</v>
      </c>
      <c r="I12" s="10" t="s">
        <v>119</v>
      </c>
      <c r="J12" s="11"/>
      <c r="K12" s="11" t="str">
        <f>"150,0"</f>
        <v>150,0</v>
      </c>
      <c r="L12" s="11" t="str">
        <f>"96,4200"</f>
        <v>96,4200</v>
      </c>
      <c r="M12" s="8"/>
    </row>
    <row r="13" spans="1:13">
      <c r="B13" s="6" t="s">
        <v>34</v>
      </c>
    </row>
    <row r="14" spans="1:13" ht="16">
      <c r="A14" s="47" t="s">
        <v>68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>
      <c r="A15" s="18" t="s">
        <v>33</v>
      </c>
      <c r="B15" s="15" t="s">
        <v>187</v>
      </c>
      <c r="C15" s="15" t="s">
        <v>188</v>
      </c>
      <c r="D15" s="15" t="s">
        <v>189</v>
      </c>
      <c r="E15" s="15" t="str">
        <f>"0,5740"</f>
        <v>0,5740</v>
      </c>
      <c r="F15" s="15" t="s">
        <v>16</v>
      </c>
      <c r="G15" s="16" t="s">
        <v>190</v>
      </c>
      <c r="H15" s="16" t="s">
        <v>191</v>
      </c>
      <c r="I15" s="16" t="s">
        <v>192</v>
      </c>
      <c r="J15" s="18"/>
      <c r="K15" s="18" t="str">
        <f>"330,0"</f>
        <v>330,0</v>
      </c>
      <c r="L15" s="18" t="str">
        <f>"189,4200"</f>
        <v>189,4200</v>
      </c>
      <c r="M15" s="15"/>
    </row>
    <row r="16" spans="1:13">
      <c r="A16" s="22" t="s">
        <v>142</v>
      </c>
      <c r="B16" s="19" t="s">
        <v>193</v>
      </c>
      <c r="C16" s="19" t="s">
        <v>194</v>
      </c>
      <c r="D16" s="19" t="s">
        <v>195</v>
      </c>
      <c r="E16" s="19" t="str">
        <f>"0,5839"</f>
        <v>0,5839</v>
      </c>
      <c r="F16" s="19" t="s">
        <v>16</v>
      </c>
      <c r="G16" s="20" t="s">
        <v>196</v>
      </c>
      <c r="H16" s="20" t="s">
        <v>197</v>
      </c>
      <c r="I16" s="21" t="s">
        <v>190</v>
      </c>
      <c r="J16" s="22"/>
      <c r="K16" s="22" t="str">
        <f>"290,0"</f>
        <v>290,0</v>
      </c>
      <c r="L16" s="22" t="str">
        <f>"169,3310"</f>
        <v>169,3310</v>
      </c>
      <c r="M16" s="19"/>
    </row>
    <row r="17" spans="2:13">
      <c r="B17" s="6" t="s">
        <v>34</v>
      </c>
    </row>
    <row r="18" spans="2:13">
      <c r="B18" s="6" t="s">
        <v>34</v>
      </c>
    </row>
    <row r="19" spans="2:13">
      <c r="B19" s="6" t="s">
        <v>34</v>
      </c>
    </row>
    <row r="20" spans="2:13" ht="18">
      <c r="B20" s="12" t="s">
        <v>24</v>
      </c>
      <c r="C20" s="12"/>
      <c r="I20" s="3"/>
      <c r="J20" s="3"/>
      <c r="K20" s="3"/>
      <c r="L20" s="3"/>
      <c r="M20" s="3"/>
    </row>
    <row r="21" spans="2:13" ht="16">
      <c r="B21" s="13" t="s">
        <v>25</v>
      </c>
      <c r="C21" s="13"/>
      <c r="I21" s="3"/>
      <c r="J21" s="3"/>
      <c r="K21" s="3"/>
      <c r="L21" s="3"/>
      <c r="M21" s="3"/>
    </row>
    <row r="22" spans="2:13" ht="14">
      <c r="B22" s="14"/>
      <c r="C22" s="14" t="s">
        <v>26</v>
      </c>
      <c r="I22" s="3"/>
      <c r="J22" s="3"/>
      <c r="K22" s="3"/>
      <c r="L22" s="3"/>
      <c r="M22" s="3"/>
    </row>
    <row r="23" spans="2:13" ht="14">
      <c r="B23" s="5" t="s">
        <v>27</v>
      </c>
      <c r="C23" s="5" t="s">
        <v>28</v>
      </c>
      <c r="D23" s="5" t="s">
        <v>217</v>
      </c>
      <c r="E23" s="5" t="s">
        <v>95</v>
      </c>
      <c r="F23" s="5" t="s">
        <v>31</v>
      </c>
      <c r="I23" s="3"/>
      <c r="J23" s="3"/>
      <c r="K23" s="3"/>
      <c r="L23" s="3"/>
      <c r="M23" s="3"/>
    </row>
    <row r="24" spans="2:13">
      <c r="B24" s="6" t="s">
        <v>187</v>
      </c>
      <c r="C24" s="6" t="s">
        <v>26</v>
      </c>
      <c r="D24" s="7" t="s">
        <v>83</v>
      </c>
      <c r="E24" s="7" t="s">
        <v>192</v>
      </c>
      <c r="F24" s="7" t="s">
        <v>198</v>
      </c>
      <c r="I24" s="3"/>
      <c r="J24" s="3"/>
      <c r="K24" s="3"/>
      <c r="L24" s="3"/>
      <c r="M24" s="3"/>
    </row>
    <row r="25" spans="2:13">
      <c r="B25" s="6" t="s">
        <v>193</v>
      </c>
      <c r="C25" s="6" t="s">
        <v>26</v>
      </c>
      <c r="D25" s="7" t="s">
        <v>83</v>
      </c>
      <c r="E25" s="7" t="s">
        <v>197</v>
      </c>
      <c r="F25" s="7" t="s">
        <v>199</v>
      </c>
      <c r="I25" s="3"/>
      <c r="J25" s="3"/>
      <c r="K25" s="3"/>
      <c r="L25" s="3"/>
      <c r="M25" s="3"/>
    </row>
    <row r="26" spans="2:13">
      <c r="B26" s="6" t="s">
        <v>179</v>
      </c>
      <c r="C26" s="6" t="s">
        <v>26</v>
      </c>
      <c r="D26" s="7" t="s">
        <v>84</v>
      </c>
      <c r="E26" s="7" t="s">
        <v>182</v>
      </c>
      <c r="F26" s="7" t="s">
        <v>200</v>
      </c>
      <c r="I26" s="3"/>
      <c r="J26" s="3"/>
      <c r="K26" s="3"/>
      <c r="L26" s="3"/>
      <c r="M26" s="3"/>
    </row>
    <row r="27" spans="2:13">
      <c r="B27" s="6" t="s">
        <v>34</v>
      </c>
    </row>
  </sheetData>
  <mergeCells count="15">
    <mergeCell ref="A14:L14"/>
    <mergeCell ref="B3:B4"/>
    <mergeCell ref="K3:K4"/>
    <mergeCell ref="L3:L4"/>
    <mergeCell ref="M3:M4"/>
    <mergeCell ref="A5:L5"/>
    <mergeCell ref="A8:L8"/>
    <mergeCell ref="A11:L1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WRPF ПЛ без экипировки ДК</vt:lpstr>
      <vt:lpstr>WRPF ПЛ без экипировки</vt:lpstr>
      <vt:lpstr>WRPF ПЛ в бинтах</vt:lpstr>
      <vt:lpstr>WRPF Жим лежа без экип ДК</vt:lpstr>
      <vt:lpstr>WRPF Жим лежа без экип</vt:lpstr>
      <vt:lpstr>WEPF Жим софт однопетельная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2020-09-03T12:40:13Z</dcterms:modified>
</cp:coreProperties>
</file>